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845" tabRatio="695" activeTab="0"/>
  </bookViews>
  <sheets>
    <sheet name="прил.1.1Перечень" sheetId="1" r:id="rId1"/>
    <sheet name="прил.1.2 Стоимость этапов" sheetId="2" r:id="rId2"/>
    <sheet name="прил.1.3 Прогноз ввода" sheetId="3" r:id="rId3"/>
    <sheet name="прил.2.2 Краткое описание" sheetId="4" r:id="rId4"/>
    <sheet name="Прил.4.1" sheetId="5" r:id="rId5"/>
    <sheet name="Прил.4.2(2018)" sheetId="6" r:id="rId6"/>
    <sheet name="Прил.4.2 (2019)" sheetId="7" r:id="rId7"/>
    <sheet name="Прил.4.2 (2020)" sheetId="8" r:id="rId8"/>
  </sheets>
  <definedNames>
    <definedName name="Z_5DFF017A_F9A0_465A_8D4E_FE97CC29AC70_.wvu.PrintArea" localSheetId="0" hidden="1">'прил.1.1Перечень'!$A$1:$R$51</definedName>
    <definedName name="Z_5DFF017A_F9A0_465A_8D4E_FE97CC29AC70_.wvu.PrintArea" localSheetId="2" hidden="1">'прил.1.3 Прогноз ввода'!$A$1:$AA$64</definedName>
    <definedName name="Z_5DFF017A_F9A0_465A_8D4E_FE97CC29AC70_.wvu.PrintArea" localSheetId="3" hidden="1">'прил.2.2 Краткое описание'!$A$1:$AA$49</definedName>
    <definedName name="Z_5DFF017A_F9A0_465A_8D4E_FE97CC29AC70_.wvu.Rows" localSheetId="0" hidden="1">'прил.1.1Перечень'!$24:$35,'прил.1.1Перечень'!$37:$39</definedName>
    <definedName name="Z_5DFF017A_F9A0_465A_8D4E_FE97CC29AC70_.wvu.Rows" localSheetId="1" hidden="1">'прил.1.2 Стоимость этапов'!$23:$34,'прил.1.2 Стоимость этапов'!$36:$38</definedName>
    <definedName name="Z_9F7F6963_02BA_4AA7_BA4A_C70DAAFF4F63_.wvu.PrintTitles" localSheetId="4" hidden="1">'Прил.4.1'!$15:$17</definedName>
    <definedName name="Z_AFFEB8E1_F140_4FA7_97E3_1DA352D1E4BA_.wvu.PrintTitles" localSheetId="4" hidden="1">'Прил.4.1'!$15:$17</definedName>
    <definedName name="_xlnm.Print_Titles" localSheetId="4">'Прил.4.1'!$15:$17</definedName>
    <definedName name="_xlnm.Print_Area" localSheetId="0">'прил.1.1Перечень'!$A$1:$Q$62</definedName>
    <definedName name="_xlnm.Print_Area" localSheetId="1">'прил.1.2 Стоимость этапов'!$A$1:$AA$61</definedName>
    <definedName name="_xlnm.Print_Area" localSheetId="2">'прил.1.3 Прогноз ввода'!$A$1:$AA$73</definedName>
    <definedName name="_xlnm.Print_Area" localSheetId="3">'прил.2.2 Краткое описание'!$A$1:$AA$50</definedName>
    <definedName name="_xlnm.Print_Area" localSheetId="4">'Прил.4.1'!$A$1:$DB$89</definedName>
    <definedName name="_xlnm.Print_Area" localSheetId="6">'Прил.4.2 (2019)'!$A$1:$CP$46</definedName>
    <definedName name="_xlnm.Print_Area" localSheetId="7">'Прил.4.2 (2020)'!$A$1:$CP$46</definedName>
    <definedName name="_xlnm.Print_Area" localSheetId="5">'Прил.4.2(2018)'!$A$1:$CP$46</definedName>
  </definedNames>
  <calcPr fullCalcOnLoad="1"/>
</workbook>
</file>

<file path=xl/sharedStrings.xml><?xml version="1.0" encoding="utf-8"?>
<sst xmlns="http://schemas.openxmlformats.org/spreadsheetml/2006/main" count="1010" uniqueCount="358">
  <si>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</si>
  <si>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</si>
  <si>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</si>
  <si>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</si>
  <si>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</si>
  <si>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</si>
  <si>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Перечень инвестиционных проектов на период реализации инвестиционной программы и план их финансирования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</si>
  <si>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</si>
  <si>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</si>
  <si>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</si>
  <si>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</si>
  <si>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</si>
  <si>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</si>
  <si>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</si>
  <si>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</si>
  <si>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</si>
  <si>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</si>
  <si>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</si>
  <si>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</si>
  <si>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</si>
  <si>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</si>
  <si>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</si>
  <si>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</si>
  <si>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</si>
  <si>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</si>
  <si>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</si>
  <si>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</si>
  <si>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</si>
  <si>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</si>
  <si>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</si>
  <si>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</si>
  <si>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</si>
  <si>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</si>
  <si>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3</t>
  </si>
  <si>
    <t>Прочие программы и мероприятия</t>
  </si>
  <si>
    <t>2.1.1</t>
  </si>
  <si>
    <t>2.1.2</t>
  </si>
  <si>
    <t>3.3</t>
  </si>
  <si>
    <t>Закупка транспортнх средств</t>
  </si>
  <si>
    <t>Закупка оборудования</t>
  </si>
  <si>
    <t>Подключение ТП-611, вынос в КТП-611 пгт.Приморское в/г №84</t>
  </si>
  <si>
    <t>Наименование объекта *</t>
  </si>
  <si>
    <t>Технические характеристики реконструируемых объектов</t>
  </si>
  <si>
    <t>Технические характеристики созданных объектов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</si>
  <si>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</si>
  <si>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</si>
  <si>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</si>
  <si>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</si>
  <si>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</si>
  <si>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</si>
  <si>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</si>
  <si>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</si>
  <si>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</si>
  <si>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</si>
  <si>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</si>
  <si>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</si>
  <si>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</si>
  <si>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</si>
  <si>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</si>
  <si>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№ п/п</t>
  </si>
  <si>
    <t>Наименование проекта</t>
  </si>
  <si>
    <t>Ввод мощностей *</t>
  </si>
  <si>
    <t>Вывод мощностей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</si>
  <si>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</si>
  <si>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</si>
  <si>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</si>
  <si>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</si>
  <si>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</si>
  <si>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</si>
  <si>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</si>
  <si>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</si>
  <si>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t>км/МВ·А/другое ***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</si>
  <si>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</si>
  <si>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</si>
  <si>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</si>
  <si>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</si>
  <si>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</si>
  <si>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</si>
  <si>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</si>
  <si>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</si>
  <si>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</si>
  <si>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</si>
  <si>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</si>
  <si>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</si>
  <si>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Стоимость объекта,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</si>
  <si>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</si>
  <si>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</si>
  <si>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</si>
  <si>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</si>
  <si>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</si>
  <si>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</si>
  <si>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</si>
  <si>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</si>
  <si>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</si>
  <si>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</si>
  <si>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</si>
  <si>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</si>
  <si>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</si>
  <si>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</si>
  <si>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</si>
  <si>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</si>
  <si>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</si>
  <si>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</si>
  <si>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</si>
  <si>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</si>
  <si>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</si>
  <si>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0,4 км/2*0,63 МВА</t>
  </si>
  <si>
    <t>закупка</t>
  </si>
  <si>
    <t>приемник П-900 для поиска места повреждения кабеля</t>
  </si>
  <si>
    <t>аппарат АИГ-70/55 для испытания изоляции силовых кабелей и твердых диэлектриков</t>
  </si>
  <si>
    <t xml:space="preserve"> автомобиль УАЗ для перевозки оперативно-аварийных бригад</t>
  </si>
  <si>
    <t>4</t>
  </si>
  <si>
    <t>5</t>
  </si>
  <si>
    <t>на территории Республики Крым</t>
  </si>
  <si>
    <t xml:space="preserve">Прочие программы и мероприятия </t>
  </si>
  <si>
    <t>ТМ-10/0,4,  2шт</t>
  </si>
  <si>
    <t>-</t>
  </si>
  <si>
    <t>2х0,560</t>
  </si>
  <si>
    <t>1,0+0,63</t>
  </si>
  <si>
    <t>ж/б</t>
  </si>
  <si>
    <t>АСБл 3х240</t>
  </si>
  <si>
    <t>АС 70</t>
  </si>
  <si>
    <t>КЛ-0,4    300</t>
  </si>
  <si>
    <t>ВСЕГО КРЫМ:</t>
  </si>
  <si>
    <t>Приложение № 1.1
к Приказу Минэнерго России</t>
  </si>
  <si>
    <t>(подпись)</t>
  </si>
  <si>
    <t>" ___  "</t>
  </si>
  <si>
    <t>1.1.1</t>
  </si>
  <si>
    <t>Реконструкция ТП, в т.ч.:</t>
  </si>
  <si>
    <t>Реконструкция  ВЛ, в  т.ч.:</t>
  </si>
  <si>
    <t>1.1.2</t>
  </si>
  <si>
    <t xml:space="preserve">Реконструкция ТП-611, вынос в КТП-611 пгт.Приморское </t>
  </si>
  <si>
    <t>С</t>
  </si>
  <si>
    <t>Приложение № 1.2
к Приказу Минэнерго России</t>
  </si>
  <si>
    <t>Приложение № 1.3
к Приказу Минэнерго России</t>
  </si>
  <si>
    <t>0,4 км/2*                     0,63 МВА</t>
  </si>
  <si>
    <t>ВСЕГО:</t>
  </si>
  <si>
    <t>приемник П-900 для поиска места повреждения кабеля (шт.)</t>
  </si>
  <si>
    <t>аппарат АИГ-70/55 для испытания изоляции силовых кабелей и твердых диэлектриков (шт.)</t>
  </si>
  <si>
    <t>Республика Крым</t>
  </si>
  <si>
    <t>+</t>
  </si>
  <si>
    <t>длина ВЛ; КЛ
км</t>
  </si>
  <si>
    <t>комплектация электротехнической лаборатирии. Увеличение количества кабельных линий предприятия и аварийно-восстановительных работ. необходим в работе при поиске повреждения кабеля</t>
  </si>
  <si>
    <t>комплектация электротехнической лаборатирии. Увеличение объёмов лабораторных испытаний средств защиты связанных с обслуживанием основного производства и получение дополнительного дохода от предоставления услуг сторонним заказчикам.</t>
  </si>
  <si>
    <t>Приложение № 2.2
к Приказу Минэнерго России</t>
  </si>
  <si>
    <t>Закупка транспортных средств</t>
  </si>
  <si>
    <t>ВСЕГО :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</si>
  <si>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</si>
  <si>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</si>
  <si>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ФГУП 102 ПЭС Минобороны России</t>
  </si>
  <si>
    <t>"</t>
  </si>
  <si>
    <t>года</t>
  </si>
  <si>
    <t>М.П.</t>
  </si>
  <si>
    <t>тыс. рублей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</si>
  <si>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</si>
  <si>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</si>
  <si>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</si>
  <si>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</si>
  <si>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</si>
  <si>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</si>
  <si>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</si>
  <si>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</si>
  <si>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</si>
  <si>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</si>
  <si>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</si>
  <si>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</si>
  <si>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</si>
  <si>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</si>
  <si>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</si>
  <si>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</si>
  <si>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</si>
  <si>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</si>
  <si>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</si>
  <si>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</si>
  <si>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</si>
  <si>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</si>
  <si>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</si>
  <si>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</si>
  <si>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</si>
  <si>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</si>
  <si>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</si>
  <si>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</si>
  <si>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</si>
  <si>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</si>
  <si>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</si>
  <si>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</si>
  <si>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</si>
  <si>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</si>
  <si>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</si>
  <si>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</si>
  <si>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</si>
  <si>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</si>
  <si>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</si>
  <si>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</si>
  <si>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</si>
  <si>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</si>
  <si>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</si>
  <si>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</si>
  <si>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</si>
  <si>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</si>
  <si>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</si>
  <si>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</si>
  <si>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</si>
  <si>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</si>
  <si>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</si>
  <si>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</si>
  <si>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</si>
  <si>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</si>
  <si>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</si>
  <si>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</si>
  <si>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</si>
  <si>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</si>
  <si>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</si>
  <si>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</si>
  <si>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</si>
  <si>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</si>
  <si>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</si>
  <si>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</si>
  <si>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</si>
  <si>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</si>
  <si>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</si>
  <si>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</si>
  <si>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</si>
  <si>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</si>
  <si>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</si>
  <si>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</si>
  <si>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</si>
  <si>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</si>
  <si>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</si>
  <si>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</si>
  <si>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</si>
  <si>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</si>
  <si>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</si>
  <si>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*</t>
  </si>
  <si>
    <t>Заполняется ОГК/ТГК.</t>
  </si>
  <si>
    <t>Зам. начальника ОЭР</t>
  </si>
  <si>
    <t>Е.Ю. Мирошниченко</t>
  </si>
  <si>
    <r>
      <t>Утверждаю</t>
    </r>
    <r>
      <rPr>
        <sz val="9"/>
        <rFont val="Times New Roman"/>
        <family val="1"/>
      </rPr>
      <t xml:space="preserve">
Председатель правления</t>
    </r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</si>
  <si>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</si>
  <si>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Источники финансирования инвестиционных программ</t>
  </si>
  <si>
    <t>Приложение № 4.2
к Приказу Минэнерго России
от 24.03.2010 № 114</t>
  </si>
  <si>
    <t>Утверждаю</t>
  </si>
  <si>
    <t>млн.руб.</t>
  </si>
  <si>
    <t>Источник финансирования в тыс. руб.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</si>
  <si>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</si>
  <si>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</si>
  <si>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</si>
  <si>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</si>
  <si>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</si>
  <si>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</si>
  <si>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</si>
  <si>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</si>
  <si>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</si>
  <si>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</si>
  <si>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</si>
  <si>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</si>
  <si>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</si>
  <si>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</si>
  <si>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</si>
  <si>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</si>
  <si>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</si>
  <si>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</si>
  <si>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</si>
  <si>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</si>
  <si>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</si>
  <si>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</si>
  <si>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</si>
  <si>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</si>
  <si>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</si>
  <si>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</si>
  <si>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</si>
  <si>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</si>
  <si>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</si>
  <si>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</si>
  <si>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</si>
  <si>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</si>
  <si>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</si>
  <si>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</si>
  <si>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</si>
  <si>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</si>
  <si>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</si>
  <si>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</si>
  <si>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</si>
  <si>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</si>
  <si>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</si>
  <si>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</si>
  <si>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</si>
  <si>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План, в соответствии с утвержденной инвестиционной программой, указать, кем и когда утверждена инвестиционная программа.</t>
  </si>
  <si>
    <t>Реконструкция  ВЛ-10кВ ПСТ Перевальное, Л-7, отпайка от опоры 98 на полигон</t>
  </si>
  <si>
    <t>Мероприятия направленные на
реализацию технических
присоединений потребителей</t>
  </si>
  <si>
    <t>Капитальные вложения
производственного характера
(технологические присоединения)</t>
  </si>
  <si>
    <t>Планируемые технологические
присоединения</t>
  </si>
  <si>
    <t>цена 1шт.*220тыс. руб</t>
  </si>
  <si>
    <r>
      <t xml:space="preserve">Первоначальная стоимость вводимых основных средств </t>
    </r>
    <r>
      <rPr>
        <b/>
        <sz val="6"/>
        <rFont val="Times New Roman"/>
        <family val="1"/>
      </rPr>
      <t>(без НДС)</t>
    </r>
    <r>
      <rPr>
        <sz val="6"/>
        <rFont val="Times New Roman"/>
        <family val="1"/>
      </rPr>
      <t>**</t>
    </r>
  </si>
  <si>
    <t>Реконструкция  ВЛ 6-10кВ ПСТ Перевальное, Л-7, отпайка от опоры 98 на полигон</t>
  </si>
  <si>
    <t>АС35</t>
  </si>
  <si>
    <t>2,73км</t>
  </si>
  <si>
    <t>Главный инженер</t>
  </si>
  <si>
    <t>Реконструкция  КЛ, в  т.ч.:</t>
  </si>
  <si>
    <t>Реконструкция  КЛ-10кВ ПС Евпатория ТП 101</t>
  </si>
  <si>
    <t>П</t>
  </si>
  <si>
    <t>3,2298 км</t>
  </si>
  <si>
    <t>АСБл 3х185</t>
  </si>
  <si>
    <t>Объем финансирования</t>
  </si>
  <si>
    <t xml:space="preserve">Утверждаю
Директор </t>
  </si>
  <si>
    <t>Яковец А.А.</t>
  </si>
  <si>
    <t xml:space="preserve">Утверждаю
 Директор </t>
  </si>
  <si>
    <t xml:space="preserve">Яковец А.А.  </t>
  </si>
  <si>
    <t>А.А. Яковец</t>
  </si>
  <si>
    <t xml:space="preserve"> Директор ФГУП 102 ПЭС Минобороны России</t>
  </si>
  <si>
    <t>Директор ФГУП 102 ПЭС Минобороны России</t>
  </si>
  <si>
    <t>бульдозер с навесной бурильной установкой</t>
  </si>
  <si>
    <t>1шт.</t>
  </si>
  <si>
    <t>Заместитель директора</t>
  </si>
  <si>
    <t>Косий А.Г.</t>
  </si>
  <si>
    <t>Гаврисенко А.Л.</t>
  </si>
  <si>
    <t>Евпатория</t>
  </si>
  <si>
    <t>в т.ч. НДС</t>
  </si>
  <si>
    <t xml:space="preserve"> </t>
  </si>
  <si>
    <t>Плановый объем финансирования,
млн. руб. (в т.ч. НДС)**</t>
  </si>
  <si>
    <t xml:space="preserve">                              </t>
  </si>
  <si>
    <t>на 2019 год</t>
  </si>
  <si>
    <t>План *
года N         (2019 г.)</t>
  </si>
  <si>
    <t xml:space="preserve">План 2020 года 
</t>
  </si>
  <si>
    <t>План *
года N         (2020 г.)</t>
  </si>
  <si>
    <t>на 2020 год</t>
  </si>
  <si>
    <t>цена 1шт.*50тыс.руб</t>
  </si>
  <si>
    <t>Реконструкция ТП-35, п/с "Объект" с. Плодовое</t>
  </si>
  <si>
    <t>Мирошниченко Е.Ю.</t>
  </si>
  <si>
    <t>0,01МВА</t>
  </si>
  <si>
    <t>1хТМ-560</t>
  </si>
  <si>
    <t>1хТМ-630</t>
  </si>
  <si>
    <t>0,01 МВ·А</t>
  </si>
  <si>
    <t>пгт.  Перевальное</t>
  </si>
  <si>
    <t>с. Плодовое</t>
  </si>
  <si>
    <t>ДТ</t>
  </si>
  <si>
    <t>бензин</t>
  </si>
  <si>
    <t>для более быстрого обнаружения и ликвидации аварий. Замена изношенного автотранспорта, увеличение объёмов технического обслуживания оборудования предприятия</t>
  </si>
  <si>
    <t>Программа деятельности ФГУП 102 ПЭС Минобороны России</t>
  </si>
  <si>
    <t>повышение безаварийной эксплуатации электросети, повышение надежности электроснабжения</t>
  </si>
  <si>
    <t>ФГУП 102 ПЭС Минобороны России  в 2019-2021 г.г.</t>
  </si>
  <si>
    <t>План финанси-рования 2019 года</t>
  </si>
  <si>
    <t>2018г.</t>
  </si>
  <si>
    <t>Стоимость основных этапов работ по реализации инвестиционной программы ФГУП 102 ПЭС Минобороны России  в 2019-2021 г.г.</t>
  </si>
  <si>
    <t>Прогноз ввода/вывода объектов по реализации инвестиционой программы  ФГУП 102 ПЭС Минобороны России  в 2019-2021 г.г.</t>
  </si>
  <si>
    <t>Краткое описание инвестиционной программы  ФГУП 102 ПЭС Минобороны России  в 2019-2021 г.г.</t>
  </si>
  <si>
    <t>Остаточная стоимость объекта на 01.01. 2018г.,
млн. рублей</t>
  </si>
  <si>
    <t>ФГУП 102 ПЭС Минобороны России   на 2019-2021 г.г.</t>
  </si>
  <si>
    <t>18</t>
  </si>
  <si>
    <t>"_______" ____________ 2018г.</t>
  </si>
  <si>
    <t>на 2021 год</t>
  </si>
  <si>
    <t>План *
года N         (2021 г.)</t>
  </si>
  <si>
    <t>План  2019 года</t>
  </si>
  <si>
    <t xml:space="preserve">План 2021 года 
</t>
  </si>
  <si>
    <t>Процент освоения сметной стоимости
на 01.01.2019 года,
%</t>
  </si>
  <si>
    <t>Техническая готовность объекта
на 01.01.2019,
% **</t>
  </si>
  <si>
    <t>2019</t>
  </si>
  <si>
    <t>2021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</si>
</sst>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  <numFmt numFmtId="207" formatCode="#,##0_р_."/>
    <numFmt numFmtId="208" formatCode="#,##0.00&quot;р.&quot;"/>
    <numFmt numFmtId="209" formatCode="0000"/>
    <numFmt numFmtId="210" formatCode="#,##0.0"/>
    <numFmt numFmtId="211" formatCode="#,##0.0_р_."/>
    <numFmt numFmtId="212" formatCode="#,##0.000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1"/>
      <name val="Arial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33" borderId="10" xfId="0" applyNumberFormat="1" applyFont="1" applyFill="1" applyBorder="1" applyAlignment="1">
      <alignment horizontal="center" vertical="center"/>
    </xf>
    <xf numFmtId="0" fontId="10" fillId="0" borderId="0" xfId="56" applyFont="1">
      <alignment/>
      <protection/>
    </xf>
    <xf numFmtId="0" fontId="4" fillId="0" borderId="0" xfId="56" applyFont="1">
      <alignment/>
      <protection/>
    </xf>
    <xf numFmtId="0" fontId="17" fillId="0" borderId="0" xfId="56">
      <alignment/>
      <protection/>
    </xf>
    <xf numFmtId="0" fontId="4" fillId="0" borderId="0" xfId="56" applyFont="1" applyAlignment="1">
      <alignment horizontal="center" wrapText="1"/>
      <protection/>
    </xf>
    <xf numFmtId="0" fontId="10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 wrapText="1"/>
      <protection/>
    </xf>
    <xf numFmtId="0" fontId="13" fillId="0" borderId="0" xfId="56" applyFont="1" applyBorder="1" applyAlignment="1">
      <alignment horizontal="center"/>
      <protection/>
    </xf>
    <xf numFmtId="0" fontId="14" fillId="0" borderId="0" xfId="56" applyFont="1" applyBorder="1" applyAlignment="1">
      <alignment horizontal="right"/>
      <protection/>
    </xf>
    <xf numFmtId="0" fontId="1" fillId="0" borderId="0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right"/>
      <protection/>
    </xf>
    <xf numFmtId="0" fontId="13" fillId="0" borderId="0" xfId="56" applyFont="1" applyBorder="1">
      <alignment/>
      <protection/>
    </xf>
    <xf numFmtId="0" fontId="13" fillId="0" borderId="0" xfId="56" applyFont="1" applyBorder="1" applyAlignment="1">
      <alignment horizontal="left"/>
      <protection/>
    </xf>
    <xf numFmtId="0" fontId="17" fillId="0" borderId="0" xfId="56" applyBorder="1">
      <alignment/>
      <protection/>
    </xf>
    <xf numFmtId="0" fontId="13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0" fontId="11" fillId="0" borderId="0" xfId="56" applyFont="1">
      <alignment/>
      <protection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left" vertical="center"/>
    </xf>
    <xf numFmtId="49" fontId="10" fillId="33" borderId="14" xfId="0" applyNumberFormat="1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188" fontId="9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188" fontId="9" fillId="33" borderId="12" xfId="0" applyNumberFormat="1" applyFont="1" applyFill="1" applyBorder="1" applyAlignment="1">
      <alignment horizontal="center" vertical="center" wrapText="1"/>
    </xf>
    <xf numFmtId="188" fontId="10" fillId="33" borderId="15" xfId="0" applyNumberFormat="1" applyFont="1" applyFill="1" applyBorder="1" applyAlignment="1">
      <alignment horizontal="center" vertical="center"/>
    </xf>
    <xf numFmtId="188" fontId="9" fillId="33" borderId="11" xfId="0" applyNumberFormat="1" applyFont="1" applyFill="1" applyBorder="1" applyAlignment="1">
      <alignment horizontal="center" vertical="center"/>
    </xf>
    <xf numFmtId="188" fontId="9" fillId="33" borderId="11" xfId="0" applyNumberFormat="1" applyFont="1" applyFill="1" applyBorder="1" applyAlignment="1">
      <alignment horizontal="center" vertical="center" wrapText="1"/>
    </xf>
    <xf numFmtId="188" fontId="10" fillId="33" borderId="16" xfId="0" applyNumberFormat="1" applyFont="1" applyFill="1" applyBorder="1" applyAlignment="1">
      <alignment horizontal="center" vertical="center"/>
    </xf>
    <xf numFmtId="188" fontId="10" fillId="33" borderId="11" xfId="0" applyNumberFormat="1" applyFont="1" applyFill="1" applyBorder="1" applyAlignment="1">
      <alignment horizontal="center" vertical="center"/>
    </xf>
    <xf numFmtId="188" fontId="10" fillId="33" borderId="11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188" fontId="10" fillId="33" borderId="13" xfId="0" applyNumberFormat="1" applyFont="1" applyFill="1" applyBorder="1" applyAlignment="1">
      <alignment horizontal="center" vertical="center"/>
    </xf>
    <xf numFmtId="188" fontId="10" fillId="33" borderId="13" xfId="0" applyNumberFormat="1" applyFont="1" applyFill="1" applyBorder="1" applyAlignment="1">
      <alignment horizontal="center" vertical="center" wrapText="1"/>
    </xf>
    <xf numFmtId="188" fontId="10" fillId="33" borderId="18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88" fontId="21" fillId="0" borderId="0" xfId="0" applyNumberFormat="1" applyFont="1" applyFill="1" applyAlignment="1">
      <alignment horizontal="center" vertical="center" wrapText="1"/>
    </xf>
    <xf numFmtId="188" fontId="2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21" fillId="0" borderId="2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4" fontId="10" fillId="33" borderId="10" xfId="0" applyNumberFormat="1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2" fontId="1" fillId="33" borderId="11" xfId="0" applyNumberFormat="1" applyFont="1" applyFill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 wrapText="1"/>
    </xf>
    <xf numFmtId="184" fontId="2" fillId="33" borderId="19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right" vertical="center"/>
    </xf>
    <xf numFmtId="49" fontId="10" fillId="34" borderId="10" xfId="0" applyNumberFormat="1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Alignment="1">
      <alignment horizontal="left" vertical="center" wrapText="1"/>
    </xf>
    <xf numFmtId="49" fontId="21" fillId="0" borderId="20" xfId="0" applyNumberFormat="1" applyFont="1" applyBorder="1" applyAlignment="1">
      <alignment horizontal="right"/>
    </xf>
    <xf numFmtId="0" fontId="11" fillId="33" borderId="0" xfId="0" applyFont="1" applyFill="1" applyAlignment="1">
      <alignment horizontal="right" vertical="top" wrapText="1"/>
    </xf>
    <xf numFmtId="0" fontId="21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/>
    </xf>
    <xf numFmtId="0" fontId="10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88" fontId="10" fillId="0" borderId="0" xfId="0" applyNumberFormat="1" applyFont="1" applyFill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88" fontId="21" fillId="0" borderId="0" xfId="0" applyNumberFormat="1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wrapText="1"/>
    </xf>
    <xf numFmtId="0" fontId="0" fillId="0" borderId="0" xfId="0" applyAlignment="1">
      <alignment/>
    </xf>
    <xf numFmtId="0" fontId="14" fillId="0" borderId="20" xfId="0" applyFont="1" applyBorder="1" applyAlignment="1">
      <alignment horizontal="right"/>
    </xf>
    <xf numFmtId="0" fontId="1" fillId="0" borderId="22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0" xfId="0" applyFont="1" applyBorder="1" applyAlignment="1">
      <alignment horizontal="right"/>
    </xf>
    <xf numFmtId="49" fontId="13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" fontId="10" fillId="0" borderId="23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" fontId="10" fillId="0" borderId="3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" fontId="9" fillId="0" borderId="23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" fillId="0" borderId="22" xfId="56" applyFont="1" applyBorder="1" applyAlignment="1">
      <alignment horizontal="center" vertical="top"/>
      <protection/>
    </xf>
    <xf numFmtId="210" fontId="10" fillId="0" borderId="34" xfId="56" applyNumberFormat="1" applyFont="1" applyBorder="1" applyAlignment="1">
      <alignment horizontal="center" vertical="center"/>
      <protection/>
    </xf>
    <xf numFmtId="210" fontId="10" fillId="0" borderId="35" xfId="56" applyNumberFormat="1" applyFont="1" applyBorder="1" applyAlignment="1">
      <alignment horizontal="center" vertical="center"/>
      <protection/>
    </xf>
    <xf numFmtId="0" fontId="4" fillId="0" borderId="0" xfId="56" applyFont="1" applyAlignment="1">
      <alignment horizontal="center" wrapText="1"/>
      <protection/>
    </xf>
    <xf numFmtId="0" fontId="17" fillId="0" borderId="0" xfId="56" applyAlignment="1">
      <alignment horizontal="center" wrapText="1"/>
      <protection/>
    </xf>
    <xf numFmtId="212" fontId="10" fillId="0" borderId="14" xfId="56" applyNumberFormat="1" applyFont="1" applyBorder="1" applyAlignment="1">
      <alignment horizontal="center" vertical="center"/>
      <protection/>
    </xf>
    <xf numFmtId="212" fontId="10" fillId="0" borderId="34" xfId="56" applyNumberFormat="1" applyFont="1" applyBorder="1" applyAlignment="1">
      <alignment horizontal="center" vertical="center"/>
      <protection/>
    </xf>
    <xf numFmtId="212" fontId="10" fillId="0" borderId="35" xfId="56" applyNumberFormat="1" applyFont="1" applyBorder="1" applyAlignment="1">
      <alignment horizontal="center" vertical="center"/>
      <protection/>
    </xf>
    <xf numFmtId="0" fontId="9" fillId="0" borderId="40" xfId="56" applyFont="1" applyBorder="1" applyAlignment="1">
      <alignment horizontal="center" vertical="center" wrapText="1"/>
      <protection/>
    </xf>
    <xf numFmtId="0" fontId="9" fillId="0" borderId="41" xfId="56" applyFont="1" applyBorder="1" applyAlignment="1">
      <alignment horizontal="center" vertical="center" wrapText="1"/>
      <protection/>
    </xf>
    <xf numFmtId="0" fontId="9" fillId="0" borderId="44" xfId="56" applyFont="1" applyBorder="1" applyAlignment="1">
      <alignment horizontal="center" vertical="center" wrapText="1"/>
      <protection/>
    </xf>
    <xf numFmtId="0" fontId="9" fillId="0" borderId="40" xfId="56" applyFont="1" applyBorder="1" applyAlignment="1">
      <alignment horizontal="center" vertical="center"/>
      <protection/>
    </xf>
    <xf numFmtId="0" fontId="9" fillId="0" borderId="41" xfId="56" applyFont="1" applyBorder="1" applyAlignment="1">
      <alignment horizontal="center" vertical="center"/>
      <protection/>
    </xf>
    <xf numFmtId="0" fontId="9" fillId="0" borderId="44" xfId="56" applyFont="1" applyBorder="1" applyAlignment="1">
      <alignment horizontal="center" vertical="center"/>
      <protection/>
    </xf>
    <xf numFmtId="0" fontId="1" fillId="0" borderId="0" xfId="56" applyFont="1" applyAlignment="1">
      <alignment horizontal="right" wrapText="1"/>
      <protection/>
    </xf>
    <xf numFmtId="0" fontId="4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0" fontId="19" fillId="0" borderId="0" xfId="56" applyFont="1" applyAlignment="1">
      <alignment/>
      <protection/>
    </xf>
    <xf numFmtId="0" fontId="13" fillId="0" borderId="0" xfId="56" applyFont="1" applyBorder="1" applyAlignment="1">
      <alignment horizontal="right"/>
      <protection/>
    </xf>
    <xf numFmtId="0" fontId="17" fillId="0" borderId="0" xfId="56" applyAlignment="1">
      <alignment/>
      <protection/>
    </xf>
    <xf numFmtId="0" fontId="10" fillId="0" borderId="39" xfId="56" applyFont="1" applyBorder="1" applyAlignment="1">
      <alignment vertical="center"/>
      <protection/>
    </xf>
    <xf numFmtId="0" fontId="10" fillId="0" borderId="31" xfId="56" applyFont="1" applyBorder="1" applyAlignment="1">
      <alignment vertical="center"/>
      <protection/>
    </xf>
    <xf numFmtId="0" fontId="10" fillId="0" borderId="33" xfId="56" applyFont="1" applyBorder="1" applyAlignment="1">
      <alignment vertical="center"/>
      <protection/>
    </xf>
    <xf numFmtId="212" fontId="10" fillId="0" borderId="39" xfId="56" applyNumberFormat="1" applyFont="1" applyBorder="1" applyAlignment="1">
      <alignment horizontal="center" vertical="center"/>
      <protection/>
    </xf>
    <xf numFmtId="212" fontId="10" fillId="0" borderId="31" xfId="56" applyNumberFormat="1" applyFont="1" applyBorder="1" applyAlignment="1">
      <alignment horizontal="center" vertical="center"/>
      <protection/>
    </xf>
    <xf numFmtId="212" fontId="10" fillId="0" borderId="33" xfId="56" applyNumberFormat="1" applyFont="1" applyBorder="1" applyAlignment="1">
      <alignment horizontal="center" vertical="center"/>
      <protection/>
    </xf>
    <xf numFmtId="49" fontId="10" fillId="0" borderId="14" xfId="56" applyNumberFormat="1" applyFont="1" applyBorder="1" applyAlignment="1">
      <alignment horizontal="center" vertical="center"/>
      <protection/>
    </xf>
    <xf numFmtId="49" fontId="10" fillId="0" borderId="34" xfId="56" applyNumberFormat="1" applyFont="1" applyBorder="1" applyAlignment="1">
      <alignment horizontal="center" vertical="center"/>
      <protection/>
    </xf>
    <xf numFmtId="0" fontId="10" fillId="0" borderId="14" xfId="56" applyFont="1" applyBorder="1" applyAlignment="1">
      <alignment vertical="center"/>
      <protection/>
    </xf>
    <xf numFmtId="0" fontId="10" fillId="0" borderId="34" xfId="56" applyFont="1" applyBorder="1" applyAlignment="1">
      <alignment vertical="center"/>
      <protection/>
    </xf>
    <xf numFmtId="0" fontId="10" fillId="0" borderId="35" xfId="56" applyFont="1" applyBorder="1" applyAlignment="1">
      <alignment vertical="center"/>
      <protection/>
    </xf>
    <xf numFmtId="49" fontId="10" fillId="0" borderId="39" xfId="56" applyNumberFormat="1" applyFont="1" applyBorder="1" applyAlignment="1">
      <alignment horizontal="center" vertical="center"/>
      <protection/>
    </xf>
    <xf numFmtId="49" fontId="10" fillId="0" borderId="31" xfId="56" applyNumberFormat="1" applyFont="1" applyBorder="1" applyAlignment="1">
      <alignment horizontal="center" vertical="center"/>
      <protection/>
    </xf>
    <xf numFmtId="210" fontId="10" fillId="0" borderId="31" xfId="56" applyNumberFormat="1" applyFont="1" applyBorder="1" applyAlignment="1">
      <alignment horizontal="center" vertical="center"/>
      <protection/>
    </xf>
    <xf numFmtId="210" fontId="10" fillId="0" borderId="33" xfId="56" applyNumberFormat="1" applyFont="1" applyBorder="1" applyAlignment="1">
      <alignment horizontal="center" vertical="center"/>
      <protection/>
    </xf>
    <xf numFmtId="0" fontId="10" fillId="0" borderId="14" xfId="56" applyNumberFormat="1" applyFont="1" applyBorder="1" applyAlignment="1">
      <alignment vertical="center" wrapText="1"/>
      <protection/>
    </xf>
    <xf numFmtId="0" fontId="10" fillId="0" borderId="34" xfId="56" applyNumberFormat="1" applyFont="1" applyBorder="1" applyAlignment="1">
      <alignment vertical="center" wrapText="1"/>
      <protection/>
    </xf>
    <xf numFmtId="0" fontId="10" fillId="0" borderId="35" xfId="56" applyNumberFormat="1" applyFont="1" applyBorder="1" applyAlignment="1">
      <alignment vertical="center" wrapText="1"/>
      <protection/>
    </xf>
    <xf numFmtId="49" fontId="10" fillId="0" borderId="17" xfId="56" applyNumberFormat="1" applyFont="1" applyBorder="1" applyAlignment="1">
      <alignment horizontal="center" vertical="center"/>
      <protection/>
    </xf>
    <xf numFmtId="49" fontId="10" fillId="0" borderId="36" xfId="56" applyNumberFormat="1" applyFont="1" applyBorder="1" applyAlignment="1">
      <alignment horizontal="center" vertical="center"/>
      <protection/>
    </xf>
    <xf numFmtId="0" fontId="10" fillId="0" borderId="17" xfId="56" applyFont="1" applyBorder="1" applyAlignment="1">
      <alignment vertical="center"/>
      <protection/>
    </xf>
    <xf numFmtId="0" fontId="10" fillId="0" borderId="36" xfId="56" applyFont="1" applyBorder="1" applyAlignment="1">
      <alignment vertical="center"/>
      <protection/>
    </xf>
    <xf numFmtId="0" fontId="10" fillId="0" borderId="38" xfId="56" applyFont="1" applyBorder="1" applyAlignment="1">
      <alignment vertical="center"/>
      <protection/>
    </xf>
    <xf numFmtId="212" fontId="10" fillId="0" borderId="17" xfId="56" applyNumberFormat="1" applyFont="1" applyBorder="1" applyAlignment="1">
      <alignment horizontal="center" vertical="center"/>
      <protection/>
    </xf>
    <xf numFmtId="212" fontId="10" fillId="0" borderId="36" xfId="56" applyNumberFormat="1" applyFont="1" applyBorder="1" applyAlignment="1">
      <alignment horizontal="center" vertical="center"/>
      <protection/>
    </xf>
    <xf numFmtId="212" fontId="10" fillId="0" borderId="38" xfId="56" applyNumberFormat="1" applyFont="1" applyBorder="1" applyAlignment="1">
      <alignment horizontal="center" vertical="center"/>
      <protection/>
    </xf>
    <xf numFmtId="210" fontId="10" fillId="0" borderId="36" xfId="56" applyNumberFormat="1" applyFont="1" applyBorder="1" applyAlignment="1">
      <alignment horizontal="center" vertical="center"/>
      <protection/>
    </xf>
    <xf numFmtId="210" fontId="10" fillId="0" borderId="38" xfId="56" applyNumberFormat="1" applyFont="1" applyBorder="1" applyAlignment="1">
      <alignment horizontal="center" vertical="center"/>
      <protection/>
    </xf>
    <xf numFmtId="210" fontId="9" fillId="0" borderId="31" xfId="56" applyNumberFormat="1" applyFont="1" applyBorder="1" applyAlignment="1">
      <alignment horizontal="center" vertical="center"/>
      <protection/>
    </xf>
    <xf numFmtId="210" fontId="9" fillId="0" borderId="33" xfId="56" applyNumberFormat="1" applyFont="1" applyBorder="1" applyAlignment="1">
      <alignment horizontal="center" vertical="center"/>
      <protection/>
    </xf>
    <xf numFmtId="49" fontId="10" fillId="0" borderId="35" xfId="56" applyNumberFormat="1" applyFont="1" applyBorder="1" applyAlignment="1">
      <alignment horizontal="center" vertical="center"/>
      <protection/>
    </xf>
    <xf numFmtId="210" fontId="10" fillId="0" borderId="14" xfId="56" applyNumberFormat="1" applyFont="1" applyBorder="1" applyAlignment="1">
      <alignment horizontal="center" vertical="center"/>
      <protection/>
    </xf>
    <xf numFmtId="212" fontId="9" fillId="0" borderId="39" xfId="56" applyNumberFormat="1" applyFont="1" applyBorder="1" applyAlignment="1">
      <alignment horizontal="center" vertical="center"/>
      <protection/>
    </xf>
    <xf numFmtId="212" fontId="9" fillId="0" borderId="31" xfId="56" applyNumberFormat="1" applyFont="1" applyBorder="1" applyAlignment="1">
      <alignment horizontal="center" vertical="center"/>
      <protection/>
    </xf>
    <xf numFmtId="212" fontId="9" fillId="0" borderId="33" xfId="56" applyNumberFormat="1" applyFont="1" applyBorder="1" applyAlignment="1">
      <alignment horizontal="center" vertical="center"/>
      <protection/>
    </xf>
    <xf numFmtId="49" fontId="10" fillId="0" borderId="38" xfId="56" applyNumberFormat="1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right" vertical="center"/>
      <protection/>
    </xf>
    <xf numFmtId="0" fontId="10" fillId="0" borderId="36" xfId="56" applyFont="1" applyBorder="1" applyAlignment="1">
      <alignment horizontal="right" vertical="center"/>
      <protection/>
    </xf>
    <xf numFmtId="0" fontId="10" fillId="0" borderId="38" xfId="56" applyFont="1" applyBorder="1" applyAlignment="1">
      <alignment horizontal="right" vertical="center"/>
      <protection/>
    </xf>
    <xf numFmtId="210" fontId="10" fillId="0" borderId="17" xfId="56" applyNumberFormat="1" applyFont="1" applyBorder="1" applyAlignment="1">
      <alignment horizontal="center" vertical="center"/>
      <protection/>
    </xf>
    <xf numFmtId="49" fontId="9" fillId="0" borderId="39" xfId="56" applyNumberFormat="1" applyFont="1" applyBorder="1" applyAlignment="1">
      <alignment horizontal="center" vertical="center"/>
      <protection/>
    </xf>
    <xf numFmtId="49" fontId="9" fillId="0" borderId="31" xfId="56" applyNumberFormat="1" applyFont="1" applyBorder="1" applyAlignment="1">
      <alignment horizontal="center" vertical="center"/>
      <protection/>
    </xf>
    <xf numFmtId="49" fontId="9" fillId="0" borderId="33" xfId="56" applyNumberFormat="1" applyFont="1" applyBorder="1" applyAlignment="1">
      <alignment horizontal="center" vertical="center"/>
      <protection/>
    </xf>
    <xf numFmtId="0" fontId="9" fillId="0" borderId="39" xfId="56" applyFont="1" applyBorder="1" applyAlignment="1">
      <alignment vertical="center"/>
      <protection/>
    </xf>
    <xf numFmtId="0" fontId="9" fillId="0" borderId="31" xfId="56" applyFont="1" applyBorder="1" applyAlignment="1">
      <alignment vertical="center"/>
      <protection/>
    </xf>
    <xf numFmtId="0" fontId="9" fillId="0" borderId="33" xfId="56" applyFont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П 2015 239 млн.(с Прил.14)-22.01.1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93" zoomScaleNormal="95" zoomScaleSheetLayoutView="93" workbookViewId="0" topLeftCell="A7">
      <selection activeCell="B22" sqref="B22"/>
    </sheetView>
  </sheetViews>
  <sheetFormatPr defaultColWidth="0.875" defaultRowHeight="12.75"/>
  <cols>
    <col min="1" max="1" width="4.25390625" style="137" customWidth="1"/>
    <col min="2" max="2" width="26.75390625" style="137" customWidth="1"/>
    <col min="3" max="3" width="8.375" style="137" customWidth="1"/>
    <col min="4" max="4" width="17.375" style="138" customWidth="1"/>
    <col min="5" max="5" width="9.75390625" style="137" customWidth="1"/>
    <col min="6" max="6" width="10.625" style="137" customWidth="1"/>
    <col min="7" max="8" width="11.625" style="137" customWidth="1"/>
    <col min="9" max="9" width="9.75390625" style="137" customWidth="1"/>
    <col min="10" max="13" width="10.125" style="138" customWidth="1"/>
    <col min="14" max="14" width="8.75390625" style="138" customWidth="1"/>
    <col min="15" max="15" width="8.25390625" style="138" customWidth="1"/>
    <col min="16" max="16" width="6.875" style="138" customWidth="1"/>
    <col min="17" max="17" width="7.75390625" style="137" customWidth="1"/>
    <col min="18" max="16384" width="0.875" style="137" customWidth="1"/>
  </cols>
  <sheetData>
    <row r="1" spans="14:18" ht="51.75" customHeight="1">
      <c r="N1" s="277" t="s">
        <v>124</v>
      </c>
      <c r="O1" s="277"/>
      <c r="P1" s="277"/>
      <c r="Q1" s="277"/>
      <c r="R1" s="139"/>
    </row>
    <row r="2" spans="14:17" s="39" customFormat="1" ht="30" customHeight="1">
      <c r="N2" s="214"/>
      <c r="O2" s="278" t="s">
        <v>304</v>
      </c>
      <c r="P2" s="278"/>
      <c r="Q2" s="278"/>
    </row>
    <row r="3" spans="14:20" ht="27" customHeight="1">
      <c r="N3" s="215"/>
      <c r="O3" s="279" t="s">
        <v>305</v>
      </c>
      <c r="P3" s="279"/>
      <c r="Q3" s="279"/>
      <c r="R3" s="140"/>
      <c r="S3" s="39"/>
      <c r="T3" s="39"/>
    </row>
    <row r="4" spans="1:20" ht="22.5" customHeight="1">
      <c r="A4" s="283" t="s">
        <v>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22" t="s">
        <v>126</v>
      </c>
      <c r="P4" s="276" t="s">
        <v>342</v>
      </c>
      <c r="Q4" s="276"/>
      <c r="R4" s="141"/>
      <c r="S4" s="39"/>
      <c r="T4" s="39"/>
    </row>
    <row r="5" spans="1:20" ht="12" customHeight="1">
      <c r="A5" s="283" t="s">
        <v>340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142"/>
      <c r="P5" s="280"/>
      <c r="Q5" s="280"/>
      <c r="R5" s="141"/>
      <c r="S5" s="39"/>
      <c r="T5" s="39"/>
    </row>
    <row r="6" spans="1:20" ht="15.75">
      <c r="A6" s="283" t="s">
        <v>113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P6" s="91"/>
      <c r="Q6" s="39"/>
      <c r="R6" s="39"/>
      <c r="S6" s="39"/>
      <c r="T6" s="39"/>
    </row>
    <row r="7" spans="12:15" ht="48" customHeight="1">
      <c r="L7" s="281" t="s">
        <v>317</v>
      </c>
      <c r="M7" s="281"/>
      <c r="N7" s="281"/>
      <c r="O7" s="281"/>
    </row>
    <row r="8" spans="1:17" ht="12.75">
      <c r="A8" s="284" t="s">
        <v>0</v>
      </c>
      <c r="B8" s="284" t="s">
        <v>1</v>
      </c>
      <c r="C8" s="282" t="s">
        <v>2</v>
      </c>
      <c r="D8" s="282" t="s">
        <v>3</v>
      </c>
      <c r="E8" s="282" t="s">
        <v>20</v>
      </c>
      <c r="F8" s="282" t="s">
        <v>21</v>
      </c>
      <c r="G8" s="282" t="s">
        <v>25</v>
      </c>
      <c r="H8" s="282" t="s">
        <v>26</v>
      </c>
      <c r="I8" s="282" t="s">
        <v>341</v>
      </c>
      <c r="J8" s="282" t="s">
        <v>27</v>
      </c>
      <c r="K8" s="282"/>
      <c r="L8" s="282"/>
      <c r="M8" s="282"/>
      <c r="N8" s="282" t="s">
        <v>303</v>
      </c>
      <c r="O8" s="282"/>
      <c r="P8" s="282"/>
      <c r="Q8" s="282"/>
    </row>
    <row r="9" spans="1:17" ht="38.25" customHeight="1">
      <c r="A9" s="284"/>
      <c r="B9" s="284"/>
      <c r="C9" s="282"/>
      <c r="D9" s="282"/>
      <c r="E9" s="282"/>
      <c r="F9" s="282"/>
      <c r="G9" s="282"/>
      <c r="H9" s="282"/>
      <c r="I9" s="282"/>
      <c r="J9" s="189">
        <v>2019</v>
      </c>
      <c r="K9" s="189">
        <v>2020</v>
      </c>
      <c r="L9" s="189">
        <v>2021</v>
      </c>
      <c r="M9" s="189" t="s">
        <v>22</v>
      </c>
      <c r="N9" s="189">
        <v>2019</v>
      </c>
      <c r="O9" s="189">
        <v>2020</v>
      </c>
      <c r="P9" s="189">
        <v>2021</v>
      </c>
      <c r="Q9" s="189" t="s">
        <v>22</v>
      </c>
    </row>
    <row r="10" spans="1:17" ht="38.25" customHeight="1">
      <c r="A10" s="284"/>
      <c r="B10" s="284"/>
      <c r="C10" s="152" t="s">
        <v>24</v>
      </c>
      <c r="D10" s="152" t="s">
        <v>4</v>
      </c>
      <c r="E10" s="282"/>
      <c r="F10" s="282"/>
      <c r="G10" s="152" t="s">
        <v>5</v>
      </c>
      <c r="H10" s="152" t="s">
        <v>5</v>
      </c>
      <c r="I10" s="152" t="s">
        <v>5</v>
      </c>
      <c r="J10" s="152" t="s">
        <v>4</v>
      </c>
      <c r="K10" s="152" t="s">
        <v>4</v>
      </c>
      <c r="L10" s="152" t="s">
        <v>4</v>
      </c>
      <c r="M10" s="152" t="s">
        <v>4</v>
      </c>
      <c r="N10" s="152" t="s">
        <v>5</v>
      </c>
      <c r="O10" s="152" t="s">
        <v>5</v>
      </c>
      <c r="P10" s="152" t="s">
        <v>5</v>
      </c>
      <c r="Q10" s="152" t="s">
        <v>5</v>
      </c>
    </row>
    <row r="11" spans="1:17" s="39" customFormat="1" ht="21.75" customHeight="1">
      <c r="A11" s="253"/>
      <c r="B11" s="193" t="s">
        <v>136</v>
      </c>
      <c r="C11" s="194"/>
      <c r="D11" s="189"/>
      <c r="E11" s="194"/>
      <c r="F11" s="194"/>
      <c r="G11" s="148">
        <f>G12+G36+G40</f>
        <v>22.366999999999997</v>
      </c>
      <c r="H11" s="148">
        <f>H12+H36+H40</f>
        <v>22.366999999999997</v>
      </c>
      <c r="I11" s="148">
        <f>I12+I36+I40</f>
        <v>0</v>
      </c>
      <c r="J11" s="148"/>
      <c r="K11" s="148"/>
      <c r="L11" s="148"/>
      <c r="M11" s="148"/>
      <c r="N11" s="148">
        <f>N12+N36+N40</f>
        <v>5.505</v>
      </c>
      <c r="O11" s="148">
        <f>O12+O36+O40</f>
        <v>2.71</v>
      </c>
      <c r="P11" s="148">
        <f>P12+P36+P40</f>
        <v>14.152</v>
      </c>
      <c r="Q11" s="190">
        <f>Q12+Q36+Q40</f>
        <v>19.657</v>
      </c>
    </row>
    <row r="12" spans="1:17" s="39" customFormat="1" ht="32.25" customHeight="1">
      <c r="A12" s="254" t="s">
        <v>8</v>
      </c>
      <c r="B12" s="192" t="s">
        <v>9</v>
      </c>
      <c r="C12" s="194"/>
      <c r="D12" s="189"/>
      <c r="E12" s="194"/>
      <c r="F12" s="194"/>
      <c r="G12" s="148">
        <f>G13+G24+G28+G32</f>
        <v>18.377</v>
      </c>
      <c r="H12" s="148">
        <f>H13+H24+H28+H32</f>
        <v>18.377</v>
      </c>
      <c r="I12" s="148">
        <f>I13+I24+I28+I32</f>
        <v>0</v>
      </c>
      <c r="J12" s="148"/>
      <c r="K12" s="148"/>
      <c r="L12" s="148"/>
      <c r="M12" s="148"/>
      <c r="N12" s="148">
        <f>N13+N24+N28+N32</f>
        <v>1.515</v>
      </c>
      <c r="O12" s="148">
        <f>O13+O24+O28+O32</f>
        <v>2.71</v>
      </c>
      <c r="P12" s="148">
        <f>P13+P24+P28+P32</f>
        <v>14.152</v>
      </c>
      <c r="Q12" s="190">
        <f>Q13+Q24+Q28+Q32</f>
        <v>15.667</v>
      </c>
    </row>
    <row r="13" spans="1:17" s="39" customFormat="1" ht="39" customHeight="1">
      <c r="A13" s="254" t="s">
        <v>28</v>
      </c>
      <c r="B13" s="192" t="s">
        <v>10</v>
      </c>
      <c r="C13" s="194"/>
      <c r="D13" s="189"/>
      <c r="E13" s="194"/>
      <c r="F13" s="194"/>
      <c r="G13" s="148">
        <f>SUM(G14+G19+G22)</f>
        <v>18.377</v>
      </c>
      <c r="H13" s="148">
        <f>SUM(H14+H19+H22)</f>
        <v>18.377</v>
      </c>
      <c r="I13" s="148">
        <f>SUM(I14+I19)</f>
        <v>0</v>
      </c>
      <c r="J13" s="148"/>
      <c r="K13" s="148"/>
      <c r="L13" s="148"/>
      <c r="M13" s="148"/>
      <c r="N13" s="148">
        <f>SUM(N14+N19+N22)</f>
        <v>1.515</v>
      </c>
      <c r="O13" s="148">
        <f>SUM(O14+O19+O22)</f>
        <v>2.71</v>
      </c>
      <c r="P13" s="148">
        <f>SUM(P14+P19+P22)</f>
        <v>14.152</v>
      </c>
      <c r="Q13" s="148">
        <f>SUM(Q14+Q19+Q22)</f>
        <v>15.667</v>
      </c>
    </row>
    <row r="14" spans="1:17" s="39" customFormat="1" ht="21.75" customHeight="1">
      <c r="A14" s="255" t="s">
        <v>127</v>
      </c>
      <c r="B14" s="192" t="s">
        <v>128</v>
      </c>
      <c r="C14" s="194"/>
      <c r="D14" s="189"/>
      <c r="E14" s="194"/>
      <c r="F14" s="194"/>
      <c r="G14" s="148">
        <f>SUM(G15:G16)</f>
        <v>2.71</v>
      </c>
      <c r="H14" s="148">
        <f>SUM(H15:H16)</f>
        <v>2.71</v>
      </c>
      <c r="I14" s="148">
        <f>SUM(I15:I16)</f>
        <v>0</v>
      </c>
      <c r="J14" s="148"/>
      <c r="K14" s="148"/>
      <c r="L14" s="148"/>
      <c r="M14" s="148"/>
      <c r="N14" s="148">
        <f>SUM(N15:N16)</f>
        <v>0</v>
      </c>
      <c r="O14" s="148">
        <f>SUM(O15:O16)</f>
        <v>2.71</v>
      </c>
      <c r="P14" s="148">
        <f>SUM(P15:P16)</f>
        <v>0</v>
      </c>
      <c r="Q14" s="190">
        <f>SUM(Q15:Q16)</f>
        <v>0</v>
      </c>
    </row>
    <row r="15" spans="1:17" s="39" customFormat="1" ht="25.5">
      <c r="A15" s="256" t="s">
        <v>8</v>
      </c>
      <c r="B15" s="196" t="s">
        <v>327</v>
      </c>
      <c r="C15" s="197" t="s">
        <v>300</v>
      </c>
      <c r="D15" s="145" t="s">
        <v>329</v>
      </c>
      <c r="E15" s="197">
        <v>2020</v>
      </c>
      <c r="F15" s="197">
        <v>2020</v>
      </c>
      <c r="G15" s="145">
        <v>2.71</v>
      </c>
      <c r="H15" s="145">
        <v>2.71</v>
      </c>
      <c r="I15" s="145"/>
      <c r="J15" s="145"/>
      <c r="K15" s="145" t="s">
        <v>329</v>
      </c>
      <c r="L15" s="145"/>
      <c r="M15" s="145" t="s">
        <v>329</v>
      </c>
      <c r="N15" s="145"/>
      <c r="O15" s="145">
        <v>2.71</v>
      </c>
      <c r="P15" s="145"/>
      <c r="Q15" s="191"/>
    </row>
    <row r="16" spans="1:17" s="39" customFormat="1" ht="46.5" customHeight="1" hidden="1">
      <c r="A16" s="257" t="s">
        <v>12</v>
      </c>
      <c r="B16" s="196" t="s">
        <v>131</v>
      </c>
      <c r="C16" s="197" t="s">
        <v>132</v>
      </c>
      <c r="D16" s="152" t="s">
        <v>106</v>
      </c>
      <c r="E16" s="197">
        <v>2017</v>
      </c>
      <c r="F16" s="197">
        <v>2017</v>
      </c>
      <c r="G16" s="145">
        <f aca="true" t="shared" si="0" ref="G16:G23">Q16+I16</f>
        <v>0</v>
      </c>
      <c r="H16" s="145">
        <f>Q16</f>
        <v>0</v>
      </c>
      <c r="I16" s="145"/>
      <c r="J16" s="145" t="s">
        <v>106</v>
      </c>
      <c r="K16" s="145"/>
      <c r="L16" s="145"/>
      <c r="M16" s="145" t="s">
        <v>106</v>
      </c>
      <c r="N16" s="145"/>
      <c r="O16" s="145"/>
      <c r="P16" s="145"/>
      <c r="Q16" s="191">
        <f aca="true" t="shared" si="1" ref="Q16:Q39">SUM(N16:P16)</f>
        <v>0</v>
      </c>
    </row>
    <row r="17" spans="1:17" s="182" customFormat="1" ht="53.25" customHeight="1" hidden="1">
      <c r="A17" s="258"/>
      <c r="B17" s="198"/>
      <c r="C17" s="199"/>
      <c r="D17" s="200"/>
      <c r="E17" s="199"/>
      <c r="F17" s="199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259"/>
    </row>
    <row r="18" spans="1:17" s="39" customFormat="1" ht="53.25" customHeight="1" hidden="1">
      <c r="A18" s="257" t="s">
        <v>111</v>
      </c>
      <c r="B18" s="196"/>
      <c r="C18" s="197"/>
      <c r="D18" s="152"/>
      <c r="E18" s="197"/>
      <c r="F18" s="197"/>
      <c r="G18" s="145">
        <f t="shared" si="0"/>
        <v>0</v>
      </c>
      <c r="H18" s="145">
        <f>Q18</f>
        <v>0</v>
      </c>
      <c r="I18" s="145"/>
      <c r="J18" s="145"/>
      <c r="K18" s="145"/>
      <c r="L18" s="145"/>
      <c r="M18" s="145"/>
      <c r="N18" s="145"/>
      <c r="O18" s="145"/>
      <c r="P18" s="145"/>
      <c r="Q18" s="191"/>
    </row>
    <row r="19" spans="1:17" s="39" customFormat="1" ht="26.25" customHeight="1">
      <c r="A19" s="255" t="s">
        <v>130</v>
      </c>
      <c r="B19" s="192" t="s">
        <v>129</v>
      </c>
      <c r="C19" s="194"/>
      <c r="D19" s="189"/>
      <c r="E19" s="194"/>
      <c r="F19" s="194"/>
      <c r="G19" s="148">
        <f>G20+G21</f>
        <v>1.515</v>
      </c>
      <c r="H19" s="148">
        <f>SUM(H20:H21)</f>
        <v>1.515</v>
      </c>
      <c r="I19" s="148">
        <f>SUM(I20:I21)</f>
        <v>0</v>
      </c>
      <c r="J19" s="148"/>
      <c r="K19" s="148"/>
      <c r="L19" s="148"/>
      <c r="M19" s="148"/>
      <c r="N19" s="148">
        <f>SUM(N20:N21)</f>
        <v>1.515</v>
      </c>
      <c r="O19" s="148">
        <f>SUM(O20:O23)</f>
        <v>0</v>
      </c>
      <c r="P19" s="148">
        <f>SUM(P20:P21)</f>
        <v>0</v>
      </c>
      <c r="Q19" s="148">
        <f>SUM(Q20:Q21)</f>
        <v>1.515</v>
      </c>
    </row>
    <row r="20" spans="1:17" s="214" customFormat="1" ht="1.5" customHeight="1" hidden="1">
      <c r="A20" s="260"/>
      <c r="B20" s="153"/>
      <c r="C20" s="271"/>
      <c r="D20" s="272"/>
      <c r="E20" s="197"/>
      <c r="F20" s="197"/>
      <c r="G20" s="262"/>
      <c r="H20" s="262"/>
      <c r="I20" s="273"/>
      <c r="J20" s="272"/>
      <c r="K20" s="273"/>
      <c r="L20" s="273"/>
      <c r="M20" s="272"/>
      <c r="N20" s="273"/>
      <c r="O20" s="273"/>
      <c r="P20" s="273"/>
      <c r="Q20" s="274"/>
    </row>
    <row r="21" spans="1:17" s="39" customFormat="1" ht="38.25">
      <c r="A21" s="256" t="s">
        <v>8</v>
      </c>
      <c r="B21" s="196" t="s">
        <v>288</v>
      </c>
      <c r="C21" s="197" t="s">
        <v>300</v>
      </c>
      <c r="D21" s="152"/>
      <c r="E21" s="197">
        <v>2019</v>
      </c>
      <c r="F21" s="197">
        <v>2019</v>
      </c>
      <c r="G21" s="145">
        <f t="shared" si="0"/>
        <v>1.515</v>
      </c>
      <c r="H21" s="145">
        <f>Q21</f>
        <v>1.515</v>
      </c>
      <c r="I21" s="145"/>
      <c r="J21" s="145"/>
      <c r="K21" s="145"/>
      <c r="L21" s="145"/>
      <c r="M21" s="145"/>
      <c r="N21" s="145">
        <v>1.515</v>
      </c>
      <c r="O21" s="145"/>
      <c r="P21" s="145"/>
      <c r="Q21" s="191">
        <f t="shared" si="1"/>
        <v>1.515</v>
      </c>
    </row>
    <row r="22" spans="1:17" s="39" customFormat="1" ht="23.25" customHeight="1">
      <c r="A22" s="255" t="s">
        <v>248</v>
      </c>
      <c r="B22" s="192" t="s">
        <v>298</v>
      </c>
      <c r="C22" s="194"/>
      <c r="D22" s="189"/>
      <c r="E22" s="194"/>
      <c r="F22" s="194"/>
      <c r="G22" s="148">
        <f t="shared" si="0"/>
        <v>14.152</v>
      </c>
      <c r="H22" s="190">
        <f>H23</f>
        <v>14.152</v>
      </c>
      <c r="I22" s="148"/>
      <c r="J22" s="148"/>
      <c r="K22" s="148"/>
      <c r="L22" s="148"/>
      <c r="M22" s="148"/>
      <c r="N22" s="148"/>
      <c r="O22" s="148"/>
      <c r="P22" s="190">
        <f>P23</f>
        <v>14.152</v>
      </c>
      <c r="Q22" s="190">
        <f t="shared" si="1"/>
        <v>14.152</v>
      </c>
    </row>
    <row r="23" spans="1:17" s="39" customFormat="1" ht="37.5" customHeight="1">
      <c r="A23" s="256" t="s">
        <v>8</v>
      </c>
      <c r="B23" s="196" t="s">
        <v>299</v>
      </c>
      <c r="C23" s="197" t="s">
        <v>300</v>
      </c>
      <c r="D23" s="152" t="s">
        <v>301</v>
      </c>
      <c r="E23" s="197">
        <v>2021</v>
      </c>
      <c r="F23" s="197">
        <v>2021</v>
      </c>
      <c r="G23" s="145">
        <f t="shared" si="0"/>
        <v>14.152</v>
      </c>
      <c r="H23" s="145">
        <f>Q23</f>
        <v>14.152</v>
      </c>
      <c r="I23" s="145"/>
      <c r="J23" s="145"/>
      <c r="K23" s="145"/>
      <c r="L23" s="145" t="s">
        <v>301</v>
      </c>
      <c r="M23" s="145" t="s">
        <v>301</v>
      </c>
      <c r="N23" s="145"/>
      <c r="O23" s="145"/>
      <c r="P23" s="145">
        <v>14.152</v>
      </c>
      <c r="Q23" s="191">
        <f t="shared" si="1"/>
        <v>14.152</v>
      </c>
    </row>
    <row r="24" spans="1:17" s="39" customFormat="1" ht="53.25" customHeight="1" hidden="1">
      <c r="A24" s="253" t="s">
        <v>29</v>
      </c>
      <c r="B24" s="192" t="s">
        <v>23</v>
      </c>
      <c r="C24" s="197"/>
      <c r="D24" s="152"/>
      <c r="E24" s="197"/>
      <c r="F24" s="197"/>
      <c r="G24" s="191"/>
      <c r="H24" s="190"/>
      <c r="I24" s="148"/>
      <c r="J24" s="148"/>
      <c r="K24" s="148"/>
      <c r="L24" s="148"/>
      <c r="M24" s="145"/>
      <c r="N24" s="148"/>
      <c r="O24" s="148"/>
      <c r="P24" s="148"/>
      <c r="Q24" s="191">
        <f t="shared" si="1"/>
        <v>0</v>
      </c>
    </row>
    <row r="25" spans="1:17" ht="53.25" customHeight="1" hidden="1">
      <c r="A25" s="261" t="s">
        <v>8</v>
      </c>
      <c r="B25" s="201" t="s">
        <v>11</v>
      </c>
      <c r="C25" s="197"/>
      <c r="D25" s="152"/>
      <c r="E25" s="197"/>
      <c r="F25" s="197"/>
      <c r="G25" s="191"/>
      <c r="H25" s="191"/>
      <c r="I25" s="145"/>
      <c r="J25" s="145"/>
      <c r="K25" s="145"/>
      <c r="L25" s="145"/>
      <c r="M25" s="145"/>
      <c r="N25" s="145"/>
      <c r="O25" s="145"/>
      <c r="P25" s="145"/>
      <c r="Q25" s="191">
        <f t="shared" si="1"/>
        <v>0</v>
      </c>
    </row>
    <row r="26" spans="1:17" ht="53.25" customHeight="1" hidden="1">
      <c r="A26" s="261" t="s">
        <v>12</v>
      </c>
      <c r="B26" s="201" t="s">
        <v>13</v>
      </c>
      <c r="C26" s="197"/>
      <c r="D26" s="152"/>
      <c r="E26" s="197"/>
      <c r="F26" s="197"/>
      <c r="G26" s="191"/>
      <c r="H26" s="191"/>
      <c r="I26" s="145"/>
      <c r="J26" s="145"/>
      <c r="K26" s="145"/>
      <c r="L26" s="145"/>
      <c r="M26" s="145"/>
      <c r="N26" s="145"/>
      <c r="O26" s="145"/>
      <c r="P26" s="145"/>
      <c r="Q26" s="191">
        <f t="shared" si="1"/>
        <v>0</v>
      </c>
    </row>
    <row r="27" spans="1:17" ht="53.25" customHeight="1" hidden="1">
      <c r="A27" s="261" t="s">
        <v>14</v>
      </c>
      <c r="B27" s="201"/>
      <c r="C27" s="197"/>
      <c r="D27" s="152"/>
      <c r="E27" s="197"/>
      <c r="F27" s="197"/>
      <c r="G27" s="191"/>
      <c r="H27" s="191"/>
      <c r="I27" s="145"/>
      <c r="J27" s="145"/>
      <c r="K27" s="145"/>
      <c r="L27" s="145"/>
      <c r="M27" s="145"/>
      <c r="N27" s="145"/>
      <c r="O27" s="145"/>
      <c r="P27" s="145"/>
      <c r="Q27" s="191">
        <f t="shared" si="1"/>
        <v>0</v>
      </c>
    </row>
    <row r="28" spans="1:17" s="39" customFormat="1" ht="53.25" customHeight="1" hidden="1">
      <c r="A28" s="253" t="s">
        <v>30</v>
      </c>
      <c r="B28" s="192" t="s">
        <v>15</v>
      </c>
      <c r="C28" s="197"/>
      <c r="D28" s="152"/>
      <c r="E28" s="197"/>
      <c r="F28" s="197"/>
      <c r="G28" s="191"/>
      <c r="H28" s="190"/>
      <c r="I28" s="148"/>
      <c r="J28" s="148"/>
      <c r="K28" s="148"/>
      <c r="L28" s="148"/>
      <c r="M28" s="145"/>
      <c r="N28" s="148"/>
      <c r="O28" s="148"/>
      <c r="P28" s="148"/>
      <c r="Q28" s="191">
        <f t="shared" si="1"/>
        <v>0</v>
      </c>
    </row>
    <row r="29" spans="1:17" ht="53.25" customHeight="1" hidden="1">
      <c r="A29" s="261" t="s">
        <v>8</v>
      </c>
      <c r="B29" s="201" t="s">
        <v>11</v>
      </c>
      <c r="C29" s="197"/>
      <c r="D29" s="152"/>
      <c r="E29" s="197"/>
      <c r="F29" s="197"/>
      <c r="G29" s="191"/>
      <c r="H29" s="191"/>
      <c r="I29" s="145"/>
      <c r="J29" s="145"/>
      <c r="K29" s="145"/>
      <c r="L29" s="145"/>
      <c r="M29" s="145"/>
      <c r="N29" s="145"/>
      <c r="O29" s="145"/>
      <c r="P29" s="145"/>
      <c r="Q29" s="191">
        <f t="shared" si="1"/>
        <v>0</v>
      </c>
    </row>
    <row r="30" spans="1:17" ht="53.25" customHeight="1" hidden="1">
      <c r="A30" s="261" t="s">
        <v>12</v>
      </c>
      <c r="B30" s="201" t="s">
        <v>13</v>
      </c>
      <c r="C30" s="197"/>
      <c r="D30" s="152"/>
      <c r="E30" s="197"/>
      <c r="F30" s="197"/>
      <c r="G30" s="191"/>
      <c r="H30" s="191"/>
      <c r="I30" s="145"/>
      <c r="J30" s="145"/>
      <c r="K30" s="145"/>
      <c r="L30" s="145"/>
      <c r="M30" s="145"/>
      <c r="N30" s="145"/>
      <c r="O30" s="145"/>
      <c r="P30" s="145"/>
      <c r="Q30" s="191">
        <f t="shared" si="1"/>
        <v>0</v>
      </c>
    </row>
    <row r="31" spans="1:17" ht="53.25" customHeight="1" hidden="1">
      <c r="A31" s="261" t="s">
        <v>14</v>
      </c>
      <c r="B31" s="201"/>
      <c r="C31" s="197"/>
      <c r="D31" s="152"/>
      <c r="E31" s="197"/>
      <c r="F31" s="197"/>
      <c r="G31" s="191"/>
      <c r="H31" s="191"/>
      <c r="I31" s="145"/>
      <c r="J31" s="145"/>
      <c r="K31" s="145"/>
      <c r="L31" s="145"/>
      <c r="M31" s="145"/>
      <c r="N31" s="145"/>
      <c r="O31" s="145"/>
      <c r="P31" s="145"/>
      <c r="Q31" s="191">
        <f t="shared" si="1"/>
        <v>0</v>
      </c>
    </row>
    <row r="32" spans="1:17" s="39" customFormat="1" ht="53.25" customHeight="1" hidden="1">
      <c r="A32" s="253" t="s">
        <v>31</v>
      </c>
      <c r="B32" s="192" t="s">
        <v>16</v>
      </c>
      <c r="C32" s="197"/>
      <c r="D32" s="152"/>
      <c r="E32" s="197"/>
      <c r="F32" s="197"/>
      <c r="G32" s="191"/>
      <c r="H32" s="190"/>
      <c r="I32" s="148"/>
      <c r="J32" s="148"/>
      <c r="K32" s="148"/>
      <c r="L32" s="148"/>
      <c r="M32" s="145"/>
      <c r="N32" s="148"/>
      <c r="O32" s="148"/>
      <c r="P32" s="148"/>
      <c r="Q32" s="191">
        <f t="shared" si="1"/>
        <v>0</v>
      </c>
    </row>
    <row r="33" spans="1:17" ht="53.25" customHeight="1" hidden="1">
      <c r="A33" s="261" t="s">
        <v>8</v>
      </c>
      <c r="B33" s="201" t="s">
        <v>11</v>
      </c>
      <c r="C33" s="197"/>
      <c r="D33" s="152"/>
      <c r="E33" s="197"/>
      <c r="F33" s="197"/>
      <c r="G33" s="191"/>
      <c r="H33" s="191"/>
      <c r="I33" s="145"/>
      <c r="J33" s="145"/>
      <c r="K33" s="145"/>
      <c r="L33" s="145"/>
      <c r="M33" s="145"/>
      <c r="N33" s="145"/>
      <c r="O33" s="145"/>
      <c r="P33" s="145"/>
      <c r="Q33" s="191">
        <f t="shared" si="1"/>
        <v>0</v>
      </c>
    </row>
    <row r="34" spans="1:17" ht="53.25" customHeight="1" hidden="1">
      <c r="A34" s="261" t="s">
        <v>12</v>
      </c>
      <c r="B34" s="201" t="s">
        <v>13</v>
      </c>
      <c r="C34" s="197"/>
      <c r="D34" s="152"/>
      <c r="E34" s="197"/>
      <c r="F34" s="197"/>
      <c r="G34" s="191"/>
      <c r="H34" s="191"/>
      <c r="I34" s="145"/>
      <c r="J34" s="145"/>
      <c r="K34" s="145"/>
      <c r="L34" s="145"/>
      <c r="M34" s="145"/>
      <c r="N34" s="145"/>
      <c r="O34" s="145"/>
      <c r="P34" s="145"/>
      <c r="Q34" s="191">
        <f t="shared" si="1"/>
        <v>0</v>
      </c>
    </row>
    <row r="35" spans="1:17" ht="53.25" customHeight="1" hidden="1">
      <c r="A35" s="261" t="s">
        <v>14</v>
      </c>
      <c r="B35" s="201"/>
      <c r="C35" s="197"/>
      <c r="D35" s="152"/>
      <c r="E35" s="197"/>
      <c r="F35" s="197"/>
      <c r="G35" s="191"/>
      <c r="H35" s="191"/>
      <c r="I35" s="145"/>
      <c r="J35" s="145"/>
      <c r="K35" s="145"/>
      <c r="L35" s="145"/>
      <c r="M35" s="145"/>
      <c r="N35" s="145"/>
      <c r="O35" s="145"/>
      <c r="P35" s="145"/>
      <c r="Q35" s="191">
        <f t="shared" si="1"/>
        <v>0</v>
      </c>
    </row>
    <row r="36" spans="1:17" s="39" customFormat="1" ht="53.25" customHeight="1" hidden="1">
      <c r="A36" s="254" t="s">
        <v>12</v>
      </c>
      <c r="B36" s="202" t="s">
        <v>17</v>
      </c>
      <c r="C36" s="197"/>
      <c r="D36" s="152"/>
      <c r="E36" s="197"/>
      <c r="F36" s="197"/>
      <c r="G36" s="191"/>
      <c r="H36" s="190"/>
      <c r="I36" s="148"/>
      <c r="J36" s="148"/>
      <c r="K36" s="148"/>
      <c r="L36" s="148"/>
      <c r="M36" s="145"/>
      <c r="N36" s="148"/>
      <c r="O36" s="148"/>
      <c r="P36" s="148"/>
      <c r="Q36" s="191"/>
    </row>
    <row r="37" spans="1:17" s="39" customFormat="1" ht="53.25" customHeight="1" hidden="1">
      <c r="A37" s="254" t="s">
        <v>32</v>
      </c>
      <c r="B37" s="196" t="s">
        <v>289</v>
      </c>
      <c r="C37" s="197"/>
      <c r="D37" s="152"/>
      <c r="E37" s="197"/>
      <c r="F37" s="197"/>
      <c r="G37" s="191"/>
      <c r="H37" s="190"/>
      <c r="I37" s="148"/>
      <c r="J37" s="148"/>
      <c r="K37" s="148"/>
      <c r="L37" s="148"/>
      <c r="M37" s="145"/>
      <c r="N37" s="148"/>
      <c r="O37" s="148"/>
      <c r="P37" s="148"/>
      <c r="Q37" s="191">
        <f t="shared" si="1"/>
        <v>0</v>
      </c>
    </row>
    <row r="38" spans="1:17" s="39" customFormat="1" ht="53.25" customHeight="1" hidden="1">
      <c r="A38" s="256" t="s">
        <v>35</v>
      </c>
      <c r="B38" s="196" t="s">
        <v>290</v>
      </c>
      <c r="C38" s="197"/>
      <c r="D38" s="189"/>
      <c r="E38" s="194"/>
      <c r="F38" s="194"/>
      <c r="G38" s="191"/>
      <c r="H38" s="190"/>
      <c r="I38" s="148"/>
      <c r="J38" s="148"/>
      <c r="K38" s="148"/>
      <c r="L38" s="148"/>
      <c r="M38" s="145"/>
      <c r="N38" s="148"/>
      <c r="O38" s="148"/>
      <c r="P38" s="148"/>
      <c r="Q38" s="191">
        <f t="shared" si="1"/>
        <v>0</v>
      </c>
    </row>
    <row r="39" spans="1:17" s="39" customFormat="1" ht="53.25" customHeight="1" hidden="1">
      <c r="A39" s="256" t="s">
        <v>36</v>
      </c>
      <c r="B39" s="196" t="s">
        <v>291</v>
      </c>
      <c r="C39" s="197"/>
      <c r="D39" s="189"/>
      <c r="E39" s="194"/>
      <c r="F39" s="194"/>
      <c r="G39" s="191"/>
      <c r="H39" s="190"/>
      <c r="I39" s="148"/>
      <c r="J39" s="148"/>
      <c r="K39" s="148"/>
      <c r="L39" s="148"/>
      <c r="M39" s="145"/>
      <c r="N39" s="148"/>
      <c r="O39" s="148"/>
      <c r="P39" s="148"/>
      <c r="Q39" s="191">
        <f t="shared" si="1"/>
        <v>0</v>
      </c>
    </row>
    <row r="40" spans="1:17" s="39" customFormat="1" ht="30" customHeight="1">
      <c r="A40" s="254" t="s">
        <v>12</v>
      </c>
      <c r="B40" s="192" t="s">
        <v>34</v>
      </c>
      <c r="C40" s="194"/>
      <c r="D40" s="189"/>
      <c r="E40" s="194"/>
      <c r="F40" s="194"/>
      <c r="G40" s="148">
        <f>G41+G44</f>
        <v>3.99</v>
      </c>
      <c r="H40" s="148">
        <f>H41+H44</f>
        <v>3.99</v>
      </c>
      <c r="I40" s="148">
        <f>I41+I44</f>
        <v>0</v>
      </c>
      <c r="J40" s="148"/>
      <c r="K40" s="148"/>
      <c r="L40" s="148"/>
      <c r="M40" s="145"/>
      <c r="N40" s="148">
        <f>N41+N44</f>
        <v>3.99</v>
      </c>
      <c r="O40" s="148">
        <f>O41+O44</f>
        <v>0</v>
      </c>
      <c r="P40" s="148">
        <f>P41+P44</f>
        <v>0</v>
      </c>
      <c r="Q40" s="190">
        <f aca="true" t="shared" si="2" ref="Q40:Q51">SUM(N40:P40)</f>
        <v>3.99</v>
      </c>
    </row>
    <row r="41" spans="1:17" s="39" customFormat="1" ht="19.5" customHeight="1">
      <c r="A41" s="254" t="s">
        <v>32</v>
      </c>
      <c r="B41" s="192" t="s">
        <v>39</v>
      </c>
      <c r="C41" s="194"/>
      <c r="D41" s="189"/>
      <c r="E41" s="194"/>
      <c r="F41" s="194"/>
      <c r="G41" s="190">
        <f>G42+G43</f>
        <v>0.49</v>
      </c>
      <c r="H41" s="190">
        <f>H42+H43</f>
        <v>0.49</v>
      </c>
      <c r="I41" s="148">
        <f>SUM(I42:I43)</f>
        <v>0</v>
      </c>
      <c r="J41" s="148"/>
      <c r="K41" s="148"/>
      <c r="L41" s="148"/>
      <c r="M41" s="148"/>
      <c r="N41" s="148">
        <f>SUM(N42:N43)</f>
        <v>0.49</v>
      </c>
      <c r="O41" s="148">
        <f>SUM(O42:O43)</f>
        <v>0</v>
      </c>
      <c r="P41" s="148">
        <f>SUM(P42:P43)</f>
        <v>0</v>
      </c>
      <c r="Q41" s="190">
        <f t="shared" si="2"/>
        <v>0.49</v>
      </c>
    </row>
    <row r="42" spans="1:17" ht="37.5" customHeight="1">
      <c r="A42" s="256" t="s">
        <v>8</v>
      </c>
      <c r="B42" s="196" t="s">
        <v>108</v>
      </c>
      <c r="C42" s="197" t="s">
        <v>107</v>
      </c>
      <c r="D42" s="152" t="s">
        <v>326</v>
      </c>
      <c r="E42" s="197">
        <v>2019</v>
      </c>
      <c r="F42" s="197">
        <v>2019</v>
      </c>
      <c r="G42" s="145">
        <f>Q42+I42</f>
        <v>0.05</v>
      </c>
      <c r="H42" s="145">
        <f>Q42</f>
        <v>0.05</v>
      </c>
      <c r="I42" s="145"/>
      <c r="J42" s="145"/>
      <c r="K42" s="145"/>
      <c r="L42" s="145"/>
      <c r="M42" s="145"/>
      <c r="N42" s="145">
        <f>ROUND((1*50000/1000000),2)</f>
        <v>0.05</v>
      </c>
      <c r="O42" s="145"/>
      <c r="P42" s="145"/>
      <c r="Q42" s="191">
        <f t="shared" si="2"/>
        <v>0.05</v>
      </c>
    </row>
    <row r="43" spans="1:17" ht="56.25" customHeight="1">
      <c r="A43" s="256" t="s">
        <v>12</v>
      </c>
      <c r="B43" s="196" t="s">
        <v>109</v>
      </c>
      <c r="C43" s="197" t="s">
        <v>107</v>
      </c>
      <c r="D43" s="152" t="s">
        <v>292</v>
      </c>
      <c r="E43" s="197">
        <v>2019</v>
      </c>
      <c r="F43" s="197">
        <v>2019</v>
      </c>
      <c r="G43" s="145">
        <f>Q43+I43</f>
        <v>0.44</v>
      </c>
      <c r="H43" s="145">
        <f>Q43</f>
        <v>0.44</v>
      </c>
      <c r="I43" s="145"/>
      <c r="J43" s="145"/>
      <c r="K43" s="145"/>
      <c r="L43" s="145"/>
      <c r="M43" s="145"/>
      <c r="N43" s="145">
        <f>ROUND((1*440000/1000000),2)</f>
        <v>0.44</v>
      </c>
      <c r="O43" s="145"/>
      <c r="P43" s="145"/>
      <c r="Q43" s="191">
        <f>SUM(N43:P43)</f>
        <v>0.44</v>
      </c>
    </row>
    <row r="44" spans="1:17" s="39" customFormat="1" ht="29.25" customHeight="1">
      <c r="A44" s="253" t="s">
        <v>271</v>
      </c>
      <c r="B44" s="192" t="s">
        <v>145</v>
      </c>
      <c r="C44" s="194"/>
      <c r="D44" s="189"/>
      <c r="E44" s="194"/>
      <c r="F44" s="194"/>
      <c r="G44" s="148">
        <f>SUM(G45:G46)</f>
        <v>3.5</v>
      </c>
      <c r="H44" s="148">
        <f>SUM(H45:H46)</f>
        <v>3.5</v>
      </c>
      <c r="I44" s="148">
        <f>SUM(I45:I46)</f>
        <v>0</v>
      </c>
      <c r="J44" s="148"/>
      <c r="K44" s="148"/>
      <c r="L44" s="148"/>
      <c r="M44" s="148"/>
      <c r="N44" s="148">
        <f>SUM(N45:N46)</f>
        <v>3.5</v>
      </c>
      <c r="O44" s="148">
        <f>SUM(O45:O46)</f>
        <v>0</v>
      </c>
      <c r="P44" s="148">
        <f>SUM(P45:P46)</f>
        <v>0</v>
      </c>
      <c r="Q44" s="148">
        <f>SUM(Q45:Q46)</f>
        <v>3.5</v>
      </c>
    </row>
    <row r="45" spans="1:17" ht="38.25" customHeight="1">
      <c r="A45" s="256" t="s">
        <v>8</v>
      </c>
      <c r="B45" s="196" t="s">
        <v>110</v>
      </c>
      <c r="C45" s="197" t="s">
        <v>107</v>
      </c>
      <c r="D45" s="154" t="s">
        <v>312</v>
      </c>
      <c r="E45" s="197">
        <v>2019</v>
      </c>
      <c r="F45" s="197">
        <v>2019</v>
      </c>
      <c r="G45" s="145">
        <f>Q45+I45</f>
        <v>0.6</v>
      </c>
      <c r="H45" s="145">
        <f>Q45</f>
        <v>0.6</v>
      </c>
      <c r="I45" s="145"/>
      <c r="J45" s="145"/>
      <c r="K45" s="145"/>
      <c r="L45" s="145"/>
      <c r="M45" s="145"/>
      <c r="N45" s="145">
        <f>ROUND((1*600000/1000000),2)</f>
        <v>0.6</v>
      </c>
      <c r="O45" s="145"/>
      <c r="P45" s="145"/>
      <c r="Q45" s="191">
        <f t="shared" si="2"/>
        <v>0.6</v>
      </c>
    </row>
    <row r="46" spans="1:17" ht="38.25" customHeight="1">
      <c r="A46" s="256" t="s">
        <v>12</v>
      </c>
      <c r="B46" s="153" t="s">
        <v>311</v>
      </c>
      <c r="C46" s="154" t="s">
        <v>107</v>
      </c>
      <c r="D46" s="154" t="s">
        <v>312</v>
      </c>
      <c r="E46" s="197">
        <v>2019</v>
      </c>
      <c r="F46" s="197">
        <v>2019</v>
      </c>
      <c r="G46" s="145">
        <f>Q46+I46</f>
        <v>2.9</v>
      </c>
      <c r="H46" s="145">
        <f>Q46</f>
        <v>2.9</v>
      </c>
      <c r="I46" s="262"/>
      <c r="J46" s="263"/>
      <c r="K46" s="263"/>
      <c r="L46" s="263"/>
      <c r="M46" s="263"/>
      <c r="N46" s="262">
        <v>2.9</v>
      </c>
      <c r="O46" s="263"/>
      <c r="P46" s="263"/>
      <c r="Q46" s="262">
        <f>N46</f>
        <v>2.9</v>
      </c>
    </row>
    <row r="47" spans="1:17" s="39" customFormat="1" ht="10.5" customHeight="1" hidden="1">
      <c r="A47" s="288" t="s">
        <v>18</v>
      </c>
      <c r="B47" s="289"/>
      <c r="C47" s="155"/>
      <c r="D47" s="143"/>
      <c r="E47" s="155"/>
      <c r="F47" s="155"/>
      <c r="G47" s="156"/>
      <c r="H47" s="156"/>
      <c r="I47" s="156"/>
      <c r="J47" s="143"/>
      <c r="K47" s="143"/>
      <c r="L47" s="143"/>
      <c r="M47" s="157"/>
      <c r="N47" s="158"/>
      <c r="O47" s="158"/>
      <c r="P47" s="158"/>
      <c r="Q47" s="159">
        <f t="shared" si="2"/>
        <v>0</v>
      </c>
    </row>
    <row r="48" spans="1:17" s="39" customFormat="1" ht="33" customHeight="1" hidden="1">
      <c r="A48" s="149"/>
      <c r="B48" s="41" t="s">
        <v>19</v>
      </c>
      <c r="C48" s="42"/>
      <c r="D48" s="40"/>
      <c r="E48" s="42"/>
      <c r="F48" s="42"/>
      <c r="G48" s="160"/>
      <c r="H48" s="160"/>
      <c r="I48" s="160"/>
      <c r="J48" s="40"/>
      <c r="K48" s="40"/>
      <c r="L48" s="40"/>
      <c r="M48" s="67"/>
      <c r="N48" s="161"/>
      <c r="O48" s="161"/>
      <c r="P48" s="161"/>
      <c r="Q48" s="162">
        <f t="shared" si="2"/>
        <v>0</v>
      </c>
    </row>
    <row r="49" spans="1:17" ht="11.25" customHeight="1" hidden="1">
      <c r="A49" s="150" t="s">
        <v>8</v>
      </c>
      <c r="B49" s="151" t="s">
        <v>11</v>
      </c>
      <c r="C49" s="44"/>
      <c r="D49" s="67"/>
      <c r="E49" s="44"/>
      <c r="F49" s="44"/>
      <c r="G49" s="163"/>
      <c r="H49" s="163"/>
      <c r="I49" s="163"/>
      <c r="J49" s="67"/>
      <c r="K49" s="67"/>
      <c r="L49" s="67"/>
      <c r="M49" s="67"/>
      <c r="N49" s="164"/>
      <c r="O49" s="164"/>
      <c r="P49" s="164"/>
      <c r="Q49" s="162">
        <f t="shared" si="2"/>
        <v>0</v>
      </c>
    </row>
    <row r="50" spans="1:17" ht="11.25" customHeight="1" hidden="1">
      <c r="A50" s="150" t="s">
        <v>12</v>
      </c>
      <c r="B50" s="151" t="s">
        <v>13</v>
      </c>
      <c r="C50" s="44"/>
      <c r="D50" s="67"/>
      <c r="E50" s="44"/>
      <c r="F50" s="44"/>
      <c r="G50" s="163"/>
      <c r="H50" s="163"/>
      <c r="I50" s="163"/>
      <c r="J50" s="67"/>
      <c r="K50" s="67"/>
      <c r="L50" s="67"/>
      <c r="M50" s="67"/>
      <c r="N50" s="164"/>
      <c r="O50" s="164"/>
      <c r="P50" s="164"/>
      <c r="Q50" s="162">
        <f t="shared" si="2"/>
        <v>0</v>
      </c>
    </row>
    <row r="51" spans="1:17" ht="13.5" hidden="1" thickBot="1">
      <c r="A51" s="165" t="s">
        <v>14</v>
      </c>
      <c r="B51" s="166"/>
      <c r="C51" s="167"/>
      <c r="D51" s="144"/>
      <c r="E51" s="167"/>
      <c r="F51" s="167"/>
      <c r="G51" s="168"/>
      <c r="H51" s="168"/>
      <c r="I51" s="168"/>
      <c r="J51" s="144"/>
      <c r="K51" s="144"/>
      <c r="L51" s="144"/>
      <c r="M51" s="144"/>
      <c r="N51" s="169"/>
      <c r="O51" s="169"/>
      <c r="P51" s="169"/>
      <c r="Q51" s="170">
        <f t="shared" si="2"/>
        <v>0</v>
      </c>
    </row>
    <row r="53" ht="7.5" customHeight="1"/>
    <row r="55" spans="8:9" ht="12.75">
      <c r="H55" s="171"/>
      <c r="I55" s="171"/>
    </row>
    <row r="56" spans="1:19" s="47" customFormat="1" ht="15.75" customHeight="1">
      <c r="A56" s="46"/>
      <c r="B56" s="286"/>
      <c r="C56" s="286"/>
      <c r="D56" s="286"/>
      <c r="E56" s="286"/>
      <c r="G56" s="48"/>
      <c r="N56" s="48"/>
      <c r="O56" s="48"/>
      <c r="P56" s="287"/>
      <c r="Q56" s="287"/>
      <c r="R56" s="287"/>
      <c r="S56" s="287"/>
    </row>
    <row r="57" spans="1:19" s="47" customFormat="1" ht="17.25" customHeight="1">
      <c r="A57" s="46"/>
      <c r="B57" s="46"/>
      <c r="C57" s="46"/>
      <c r="D57" s="46"/>
      <c r="E57" s="46"/>
      <c r="G57" s="48"/>
      <c r="N57" s="48"/>
      <c r="O57" s="48"/>
      <c r="P57" s="49"/>
      <c r="Q57" s="49"/>
      <c r="R57" s="49"/>
      <c r="S57" s="49"/>
    </row>
    <row r="58" spans="1:17" s="47" customFormat="1" ht="26.25" customHeight="1">
      <c r="A58" s="46"/>
      <c r="B58" s="216" t="s">
        <v>313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7" t="s">
        <v>314</v>
      </c>
      <c r="O58" s="217"/>
      <c r="P58" s="217"/>
      <c r="Q58" s="217"/>
    </row>
    <row r="59" spans="1:17" s="47" customFormat="1" ht="28.5" customHeight="1">
      <c r="A59" s="46"/>
      <c r="B59" s="218"/>
      <c r="C59" s="218"/>
      <c r="D59" s="218"/>
      <c r="E59" s="218"/>
      <c r="F59" s="219"/>
      <c r="G59" s="220"/>
      <c r="H59" s="219"/>
      <c r="I59" s="219"/>
      <c r="J59" s="219"/>
      <c r="K59" s="219"/>
      <c r="L59" s="219"/>
      <c r="M59" s="219"/>
      <c r="N59" s="217"/>
      <c r="O59" s="217"/>
      <c r="P59" s="217"/>
      <c r="Q59" s="217"/>
    </row>
    <row r="60" spans="1:17" s="47" customFormat="1" ht="37.5" customHeight="1">
      <c r="A60" s="46"/>
      <c r="B60" s="285" t="s">
        <v>297</v>
      </c>
      <c r="C60" s="285"/>
      <c r="D60" s="285"/>
      <c r="E60" s="285"/>
      <c r="F60" s="219"/>
      <c r="G60" s="220"/>
      <c r="H60" s="219"/>
      <c r="I60" s="219"/>
      <c r="J60" s="219"/>
      <c r="K60" s="219"/>
      <c r="L60" s="219"/>
      <c r="M60" s="219"/>
      <c r="N60" s="275" t="s">
        <v>315</v>
      </c>
      <c r="O60" s="275"/>
      <c r="P60" s="275"/>
      <c r="Q60" s="275"/>
    </row>
    <row r="61" spans="2:17" ht="28.5" customHeight="1">
      <c r="B61" s="218"/>
      <c r="C61" s="218"/>
      <c r="D61" s="218"/>
      <c r="E61" s="218"/>
      <c r="F61" s="219"/>
      <c r="G61" s="220"/>
      <c r="H61" s="219"/>
      <c r="I61" s="219"/>
      <c r="J61" s="219"/>
      <c r="K61" s="219"/>
      <c r="L61" s="219"/>
      <c r="M61" s="219"/>
      <c r="N61" s="221"/>
      <c r="O61" s="221"/>
      <c r="P61" s="218"/>
      <c r="Q61" s="218"/>
    </row>
    <row r="62" spans="2:17" ht="15" customHeight="1">
      <c r="B62" s="285" t="s">
        <v>235</v>
      </c>
      <c r="C62" s="285"/>
      <c r="D62" s="285"/>
      <c r="E62" s="285"/>
      <c r="F62" s="219"/>
      <c r="G62" s="220"/>
      <c r="H62" s="219"/>
      <c r="I62" s="219"/>
      <c r="J62" s="219"/>
      <c r="K62" s="219"/>
      <c r="L62" s="219"/>
      <c r="M62" s="219"/>
      <c r="N62" s="275" t="s">
        <v>328</v>
      </c>
      <c r="O62" s="275"/>
      <c r="P62" s="275"/>
      <c r="Q62" s="275"/>
    </row>
  </sheetData>
  <sheetProtection/>
  <mergeCells count="28">
    <mergeCell ref="B62:E62"/>
    <mergeCell ref="B60:E60"/>
    <mergeCell ref="A4:N4"/>
    <mergeCell ref="B56:E56"/>
    <mergeCell ref="P56:S56"/>
    <mergeCell ref="D8:D9"/>
    <mergeCell ref="E8:E10"/>
    <mergeCell ref="A47:B47"/>
    <mergeCell ref="N8:Q8"/>
    <mergeCell ref="F8:F10"/>
    <mergeCell ref="C8:C9"/>
    <mergeCell ref="I8:I9"/>
    <mergeCell ref="J8:M8"/>
    <mergeCell ref="A5:N5"/>
    <mergeCell ref="G8:G9"/>
    <mergeCell ref="H8:H9"/>
    <mergeCell ref="L7:M7"/>
    <mergeCell ref="A6:N6"/>
    <mergeCell ref="A8:A10"/>
    <mergeCell ref="B8:B10"/>
    <mergeCell ref="N62:Q62"/>
    <mergeCell ref="P4:Q4"/>
    <mergeCell ref="N60:Q60"/>
    <mergeCell ref="N1:Q1"/>
    <mergeCell ref="O2:Q2"/>
    <mergeCell ref="O3:Q3"/>
    <mergeCell ref="P5:Q5"/>
    <mergeCell ref="N7:O7"/>
  </mergeCells>
  <printOptions/>
  <pageMargins left="0.3937007874015748" right="0.2755905511811024" top="0.7874015748031497" bottom="0.1968503937007874" header="0" footer="0"/>
  <pageSetup fitToHeight="4" horizontalDpi="600" verticalDpi="600" orientation="landscape" paperSize="9" scale="76" r:id="rId1"/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zoomScale="87" zoomScaleNormal="87" zoomScaleSheetLayoutView="87" zoomScalePageLayoutView="0" workbookViewId="0" topLeftCell="A1">
      <selection activeCell="S19" sqref="S19"/>
    </sheetView>
  </sheetViews>
  <sheetFormatPr defaultColWidth="0.875" defaultRowHeight="12.75"/>
  <cols>
    <col min="1" max="1" width="4.25390625" style="1" customWidth="1"/>
    <col min="2" max="2" width="27.125" style="1" customWidth="1"/>
    <col min="3" max="3" width="6.75390625" style="1" customWidth="1"/>
    <col min="4" max="4" width="8.00390625" style="1" customWidth="1"/>
    <col min="5" max="5" width="8.75390625" style="1" customWidth="1"/>
    <col min="6" max="6" width="7.00390625" style="1" customWidth="1"/>
    <col min="7" max="7" width="5.375" style="1" customWidth="1"/>
    <col min="8" max="8" width="6.75390625" style="1" customWidth="1"/>
    <col min="9" max="9" width="6.00390625" style="1" customWidth="1"/>
    <col min="10" max="10" width="5.875" style="1" customWidth="1"/>
    <col min="11" max="12" width="6.875" style="1" customWidth="1"/>
    <col min="13" max="13" width="12.875" style="1" customWidth="1"/>
    <col min="14" max="14" width="6.00390625" style="1" customWidth="1"/>
    <col min="15" max="15" width="5.875" style="16" customWidth="1"/>
    <col min="16" max="16" width="8.875" style="1" customWidth="1"/>
    <col min="17" max="17" width="8.375" style="1" customWidth="1"/>
    <col min="18" max="18" width="8.25390625" style="1" customWidth="1"/>
    <col min="19" max="19" width="7.125" style="1" customWidth="1"/>
    <col min="20" max="20" width="8.75390625" style="1" customWidth="1"/>
    <col min="21" max="21" width="7.25390625" style="1" customWidth="1"/>
    <col min="22" max="22" width="6.25390625" style="16" customWidth="1"/>
    <col min="23" max="23" width="5.875" style="1" customWidth="1"/>
    <col min="24" max="24" width="6.25390625" style="1" customWidth="1"/>
    <col min="25" max="25" width="6.125" style="1" customWidth="1"/>
    <col min="26" max="27" width="7.25390625" style="1" customWidth="1"/>
    <col min="28" max="16384" width="0.875" style="1" customWidth="1"/>
  </cols>
  <sheetData>
    <row r="1" spans="1:27" s="2" customFormat="1" ht="42.75" customHeight="1">
      <c r="A1" s="1"/>
      <c r="O1" s="20"/>
      <c r="V1" s="20"/>
      <c r="X1" s="297" t="s">
        <v>133</v>
      </c>
      <c r="Y1" s="297"/>
      <c r="Z1" s="297"/>
      <c r="AA1" s="297"/>
    </row>
    <row r="2" spans="1:27" s="3" customFormat="1" ht="30.75" customHeight="1">
      <c r="A2" s="298" t="s">
        <v>318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78" t="s">
        <v>304</v>
      </c>
      <c r="Y2" s="278"/>
      <c r="Z2" s="278"/>
      <c r="AA2" s="278"/>
    </row>
    <row r="3" spans="24:27" ht="22.5" customHeight="1">
      <c r="X3" s="279" t="s">
        <v>305</v>
      </c>
      <c r="Y3" s="279"/>
      <c r="Z3" s="279"/>
      <c r="AA3" s="279"/>
    </row>
    <row r="4" spans="24:27" ht="15.75">
      <c r="X4" s="296" t="s">
        <v>125</v>
      </c>
      <c r="Y4" s="296"/>
      <c r="Z4" s="296"/>
      <c r="AA4" s="223"/>
    </row>
    <row r="5" spans="16:27" ht="15.75" customHeight="1">
      <c r="P5" s="16"/>
      <c r="Q5" s="16"/>
      <c r="R5" s="16"/>
      <c r="S5" s="16"/>
      <c r="T5" s="16"/>
      <c r="U5" s="16"/>
      <c r="W5" s="16"/>
      <c r="X5" s="222" t="s">
        <v>126</v>
      </c>
      <c r="Y5" s="224"/>
      <c r="Z5" s="224"/>
      <c r="AA5" s="225" t="s">
        <v>342</v>
      </c>
    </row>
    <row r="6" spans="1:27" ht="30" customHeight="1">
      <c r="A6" s="298" t="s">
        <v>343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74"/>
      <c r="Y6" s="188"/>
      <c r="Z6" s="188"/>
      <c r="AA6" s="75"/>
    </row>
    <row r="7" spans="1:23" ht="15.75">
      <c r="A7" s="298" t="s">
        <v>113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</row>
    <row r="8" spans="16:23" ht="15" customHeight="1">
      <c r="P8" s="16"/>
      <c r="Q8" s="16"/>
      <c r="R8" s="16"/>
      <c r="S8" s="16"/>
      <c r="T8" s="16"/>
      <c r="U8" s="16"/>
      <c r="W8" s="16"/>
    </row>
    <row r="9" spans="1:27" ht="18" customHeight="1">
      <c r="A9" s="294" t="s">
        <v>0</v>
      </c>
      <c r="B9" s="294" t="s">
        <v>41</v>
      </c>
      <c r="C9" s="295" t="s">
        <v>42</v>
      </c>
      <c r="D9" s="295"/>
      <c r="E9" s="295"/>
      <c r="F9" s="295"/>
      <c r="G9" s="295"/>
      <c r="H9" s="295"/>
      <c r="I9" s="295"/>
      <c r="J9" s="295"/>
      <c r="K9" s="295"/>
      <c r="L9" s="295"/>
      <c r="M9" s="295" t="s">
        <v>319</v>
      </c>
      <c r="N9" s="295"/>
      <c r="O9" s="295"/>
      <c r="P9" s="295"/>
      <c r="Q9" s="295"/>
      <c r="R9" s="295" t="s">
        <v>43</v>
      </c>
      <c r="S9" s="295"/>
      <c r="T9" s="295"/>
      <c r="U9" s="295"/>
      <c r="V9" s="295"/>
      <c r="W9" s="295"/>
      <c r="X9" s="295"/>
      <c r="Y9" s="295"/>
      <c r="Z9" s="295"/>
      <c r="AA9" s="295"/>
    </row>
    <row r="10" spans="1:27" ht="11.25" customHeight="1">
      <c r="A10" s="294"/>
      <c r="B10" s="294"/>
      <c r="C10" s="295" t="s">
        <v>44</v>
      </c>
      <c r="D10" s="295"/>
      <c r="E10" s="295"/>
      <c r="F10" s="295"/>
      <c r="G10" s="295" t="s">
        <v>45</v>
      </c>
      <c r="H10" s="295"/>
      <c r="I10" s="295"/>
      <c r="J10" s="295"/>
      <c r="K10" s="295"/>
      <c r="L10" s="292" t="s">
        <v>46</v>
      </c>
      <c r="M10" s="295"/>
      <c r="N10" s="295"/>
      <c r="O10" s="295"/>
      <c r="P10" s="295"/>
      <c r="Q10" s="295"/>
      <c r="R10" s="295" t="s">
        <v>44</v>
      </c>
      <c r="S10" s="295"/>
      <c r="T10" s="295"/>
      <c r="U10" s="295"/>
      <c r="V10" s="295" t="s">
        <v>45</v>
      </c>
      <c r="W10" s="295"/>
      <c r="X10" s="295"/>
      <c r="Y10" s="295"/>
      <c r="Z10" s="295"/>
      <c r="AA10" s="292" t="s">
        <v>46</v>
      </c>
    </row>
    <row r="11" spans="1:27" ht="58.5" customHeight="1">
      <c r="A11" s="203"/>
      <c r="B11" s="203" t="s">
        <v>7</v>
      </c>
      <c r="C11" s="25" t="s">
        <v>47</v>
      </c>
      <c r="D11" s="25" t="s">
        <v>48</v>
      </c>
      <c r="E11" s="25" t="s">
        <v>49</v>
      </c>
      <c r="F11" s="25" t="s">
        <v>50</v>
      </c>
      <c r="G11" s="25" t="s">
        <v>47</v>
      </c>
      <c r="H11" s="25" t="s">
        <v>48</v>
      </c>
      <c r="I11" s="25" t="s">
        <v>51</v>
      </c>
      <c r="J11" s="25" t="s">
        <v>52</v>
      </c>
      <c r="K11" s="25" t="s">
        <v>53</v>
      </c>
      <c r="L11" s="292"/>
      <c r="M11" s="25" t="s">
        <v>54</v>
      </c>
      <c r="N11" s="25" t="s">
        <v>55</v>
      </c>
      <c r="O11" s="26" t="s">
        <v>56</v>
      </c>
      <c r="P11" s="25" t="s">
        <v>57</v>
      </c>
      <c r="Q11" s="25" t="s">
        <v>58</v>
      </c>
      <c r="R11" s="25" t="s">
        <v>47</v>
      </c>
      <c r="S11" s="25" t="s">
        <v>48</v>
      </c>
      <c r="T11" s="25" t="s">
        <v>49</v>
      </c>
      <c r="U11" s="25" t="s">
        <v>50</v>
      </c>
      <c r="V11" s="26" t="s">
        <v>47</v>
      </c>
      <c r="W11" s="25" t="s">
        <v>48</v>
      </c>
      <c r="X11" s="25" t="s">
        <v>51</v>
      </c>
      <c r="Y11" s="25" t="s">
        <v>52</v>
      </c>
      <c r="Z11" s="25" t="s">
        <v>53</v>
      </c>
      <c r="AA11" s="292"/>
    </row>
    <row r="12" spans="1:27" ht="21" customHeight="1">
      <c r="A12" s="203"/>
      <c r="B12" s="206" t="s">
        <v>123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29">
        <f>M13+M35+M39</f>
        <v>22.366999999999997</v>
      </c>
      <c r="N12" s="229">
        <f>N13+N35+N39</f>
        <v>0.545</v>
      </c>
      <c r="O12" s="229">
        <f>O13+O35+O39</f>
        <v>15.196999999999997</v>
      </c>
      <c r="P12" s="229">
        <f>P13+P35+P39</f>
        <v>2.4</v>
      </c>
      <c r="Q12" s="229">
        <f>Q13+Q35+Q39</f>
        <v>4.225</v>
      </c>
      <c r="R12" s="25"/>
      <c r="S12" s="25"/>
      <c r="T12" s="25"/>
      <c r="U12" s="25"/>
      <c r="V12" s="26"/>
      <c r="W12" s="25"/>
      <c r="X12" s="25"/>
      <c r="Y12" s="25"/>
      <c r="Z12" s="25"/>
      <c r="AA12" s="25"/>
    </row>
    <row r="13" spans="1:27" ht="47.25" customHeight="1">
      <c r="A13" s="264" t="s">
        <v>8</v>
      </c>
      <c r="B13" s="203" t="s">
        <v>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29">
        <f>M14+M23+M27+M31</f>
        <v>18.377</v>
      </c>
      <c r="N13" s="229">
        <f>N14+N23+N27+N31</f>
        <v>0.545</v>
      </c>
      <c r="O13" s="229">
        <f>O14+O23+O27+O31</f>
        <v>15.196999999999997</v>
      </c>
      <c r="P13" s="229">
        <f>P14+P23+P27+P31</f>
        <v>2.4</v>
      </c>
      <c r="Q13" s="229">
        <f>Q14+Q23+Q27+Q31</f>
        <v>0.23499999999999988</v>
      </c>
      <c r="R13" s="28"/>
      <c r="S13" s="28"/>
      <c r="T13" s="28"/>
      <c r="U13" s="28"/>
      <c r="V13" s="22"/>
      <c r="W13" s="28"/>
      <c r="X13" s="28"/>
      <c r="Y13" s="28"/>
      <c r="Z13" s="28"/>
      <c r="AA13" s="28"/>
    </row>
    <row r="14" spans="1:27" ht="51" customHeight="1">
      <c r="A14" s="264" t="s">
        <v>28</v>
      </c>
      <c r="B14" s="203" t="s">
        <v>10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29">
        <f>SUM(M15+M19+M21)</f>
        <v>18.377</v>
      </c>
      <c r="N14" s="229">
        <f>SUM(N15+N19+N21)</f>
        <v>0.545</v>
      </c>
      <c r="O14" s="229">
        <f>SUM(O15+O19+O21)</f>
        <v>15.196999999999997</v>
      </c>
      <c r="P14" s="229">
        <f>SUM(P15+P19+P21)</f>
        <v>2.4</v>
      </c>
      <c r="Q14" s="229">
        <f>SUM(Q15+Q19+Q21)</f>
        <v>0.23499999999999988</v>
      </c>
      <c r="R14" s="28"/>
      <c r="S14" s="28"/>
      <c r="T14" s="28"/>
      <c r="U14" s="28"/>
      <c r="V14" s="22"/>
      <c r="W14" s="28"/>
      <c r="X14" s="28"/>
      <c r="Y14" s="28"/>
      <c r="Z14" s="28"/>
      <c r="AA14" s="28"/>
    </row>
    <row r="15" spans="1:27" ht="33" customHeight="1">
      <c r="A15" s="265" t="s">
        <v>127</v>
      </c>
      <c r="B15" s="179" t="s">
        <v>128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29">
        <f>SUM(M16:M17)</f>
        <v>2.71</v>
      </c>
      <c r="N15" s="230">
        <f>SUM(N16:N17)</f>
        <v>0</v>
      </c>
      <c r="O15" s="231">
        <f>SUM(O16:O17)</f>
        <v>0.42</v>
      </c>
      <c r="P15" s="231">
        <f>SUM(P16:P17)</f>
        <v>2.18</v>
      </c>
      <c r="Q15" s="231">
        <f>SUM(Q16:Q17)</f>
        <v>0.10999999999999988</v>
      </c>
      <c r="R15" s="28"/>
      <c r="S15" s="28"/>
      <c r="T15" s="28"/>
      <c r="U15" s="28"/>
      <c r="V15" s="22"/>
      <c r="W15" s="28"/>
      <c r="X15" s="28"/>
      <c r="Y15" s="28"/>
      <c r="Z15" s="28"/>
      <c r="AA15" s="28"/>
    </row>
    <row r="16" spans="1:27" s="16" customFormat="1" ht="25.5">
      <c r="A16" s="256" t="s">
        <v>8</v>
      </c>
      <c r="B16" s="196" t="s">
        <v>327</v>
      </c>
      <c r="C16" s="146"/>
      <c r="D16" s="146">
        <v>25</v>
      </c>
      <c r="E16" s="234" t="s">
        <v>330</v>
      </c>
      <c r="F16" s="234" t="s">
        <v>329</v>
      </c>
      <c r="G16" s="146"/>
      <c r="H16" s="146"/>
      <c r="I16" s="146"/>
      <c r="J16" s="234"/>
      <c r="K16" s="234"/>
      <c r="L16" s="35"/>
      <c r="M16" s="190">
        <v>2.71</v>
      </c>
      <c r="N16" s="145"/>
      <c r="O16" s="145">
        <v>0.42</v>
      </c>
      <c r="P16" s="145">
        <v>2.18</v>
      </c>
      <c r="Q16" s="145">
        <f>M16-O16-P16</f>
        <v>0.10999999999999988</v>
      </c>
      <c r="R16" s="146">
        <v>2019</v>
      </c>
      <c r="S16" s="146">
        <v>25</v>
      </c>
      <c r="T16" s="234" t="s">
        <v>331</v>
      </c>
      <c r="U16" s="145">
        <v>0.006</v>
      </c>
      <c r="V16" s="146"/>
      <c r="W16" s="146"/>
      <c r="X16" s="146"/>
      <c r="Y16" s="146"/>
      <c r="Z16" s="236"/>
      <c r="AA16" s="234"/>
    </row>
    <row r="17" spans="1:27" s="16" customFormat="1" ht="54" customHeight="1" hidden="1">
      <c r="A17" s="266" t="s">
        <v>12</v>
      </c>
      <c r="B17" s="196" t="s">
        <v>40</v>
      </c>
      <c r="C17" s="146">
        <v>1967</v>
      </c>
      <c r="D17" s="146">
        <v>30</v>
      </c>
      <c r="E17" s="234" t="s">
        <v>115</v>
      </c>
      <c r="F17" s="234" t="s">
        <v>117</v>
      </c>
      <c r="G17" s="146">
        <v>1967</v>
      </c>
      <c r="H17" s="146">
        <v>30</v>
      </c>
      <c r="I17" s="146" t="s">
        <v>116</v>
      </c>
      <c r="J17" s="234" t="s">
        <v>116</v>
      </c>
      <c r="K17" s="234" t="s">
        <v>116</v>
      </c>
      <c r="L17" s="35" t="s">
        <v>116</v>
      </c>
      <c r="M17" s="145"/>
      <c r="N17" s="145"/>
      <c r="O17" s="145"/>
      <c r="P17" s="145"/>
      <c r="Q17" s="145"/>
      <c r="R17" s="146">
        <v>2017</v>
      </c>
      <c r="S17" s="146">
        <v>30</v>
      </c>
      <c r="T17" s="234" t="s">
        <v>115</v>
      </c>
      <c r="U17" s="145" t="s">
        <v>118</v>
      </c>
      <c r="V17" s="146">
        <v>2017</v>
      </c>
      <c r="W17" s="146">
        <v>30</v>
      </c>
      <c r="X17" s="146" t="s">
        <v>116</v>
      </c>
      <c r="Y17" s="146" t="s">
        <v>120</v>
      </c>
      <c r="Z17" s="236">
        <v>0.1</v>
      </c>
      <c r="AA17" s="234" t="s">
        <v>122</v>
      </c>
    </row>
    <row r="18" spans="1:27" s="16" customFormat="1" ht="12.75" hidden="1">
      <c r="A18" s="266"/>
      <c r="B18" s="207"/>
      <c r="C18" s="146"/>
      <c r="D18" s="146"/>
      <c r="E18" s="234"/>
      <c r="F18" s="234"/>
      <c r="G18" s="146"/>
      <c r="H18" s="146"/>
      <c r="I18" s="146"/>
      <c r="J18" s="234"/>
      <c r="K18" s="234"/>
      <c r="L18" s="35"/>
      <c r="M18" s="191"/>
      <c r="N18" s="145"/>
      <c r="O18" s="145"/>
      <c r="P18" s="145"/>
      <c r="Q18" s="145"/>
      <c r="R18" s="146"/>
      <c r="S18" s="146"/>
      <c r="T18" s="234"/>
      <c r="U18" s="145"/>
      <c r="V18" s="146"/>
      <c r="W18" s="146"/>
      <c r="X18" s="146"/>
      <c r="Y18" s="146"/>
      <c r="Z18" s="236"/>
      <c r="AA18" s="234"/>
    </row>
    <row r="19" spans="1:27" s="16" customFormat="1" ht="30" customHeight="1">
      <c r="A19" s="267" t="s">
        <v>130</v>
      </c>
      <c r="B19" s="179" t="s">
        <v>129</v>
      </c>
      <c r="C19" s="195"/>
      <c r="D19" s="195"/>
      <c r="E19" s="235"/>
      <c r="F19" s="235"/>
      <c r="G19" s="195"/>
      <c r="H19" s="195"/>
      <c r="I19" s="195"/>
      <c r="J19" s="235"/>
      <c r="K19" s="235"/>
      <c r="L19" s="29"/>
      <c r="M19" s="229">
        <f>SUM(M20:M20)</f>
        <v>1.515</v>
      </c>
      <c r="N19" s="229">
        <f>SUM(N20:N20)</f>
        <v>0</v>
      </c>
      <c r="O19" s="229">
        <f>SUM(O20:O20)</f>
        <v>1.3699999999999999</v>
      </c>
      <c r="P19" s="229">
        <f>SUM(P20:P20)</f>
        <v>0.045</v>
      </c>
      <c r="Q19" s="229">
        <f>SUM(Q20:Q20)</f>
        <v>0.1</v>
      </c>
      <c r="R19" s="237"/>
      <c r="S19" s="195"/>
      <c r="T19" s="235"/>
      <c r="U19" s="148"/>
      <c r="V19" s="195"/>
      <c r="W19" s="195"/>
      <c r="X19" s="195"/>
      <c r="Y19" s="195"/>
      <c r="Z19" s="238"/>
      <c r="AA19" s="235"/>
    </row>
    <row r="20" spans="1:27" s="16" customFormat="1" ht="55.5" customHeight="1">
      <c r="A20" s="256" t="s">
        <v>12</v>
      </c>
      <c r="B20" s="196" t="s">
        <v>294</v>
      </c>
      <c r="C20" s="146"/>
      <c r="D20" s="146"/>
      <c r="E20" s="234"/>
      <c r="F20" s="234"/>
      <c r="G20" s="146">
        <v>1973</v>
      </c>
      <c r="H20" s="146">
        <v>25</v>
      </c>
      <c r="I20" s="146" t="s">
        <v>119</v>
      </c>
      <c r="J20" s="234" t="s">
        <v>295</v>
      </c>
      <c r="K20" s="236">
        <v>2.73</v>
      </c>
      <c r="L20" s="35"/>
      <c r="M20" s="145">
        <v>1.515</v>
      </c>
      <c r="N20" s="145"/>
      <c r="O20" s="145">
        <f>M20-P20-Q20+ROUND((0.021*0.02)*1.18,3)</f>
        <v>1.3699999999999999</v>
      </c>
      <c r="P20" s="145">
        <f>ROUND((0.021+0.863*0.02)*1.18,3)</f>
        <v>0.045</v>
      </c>
      <c r="Q20" s="145">
        <v>0.1</v>
      </c>
      <c r="R20" s="146">
        <v>2018</v>
      </c>
      <c r="S20" s="146">
        <v>25</v>
      </c>
      <c r="T20" s="146"/>
      <c r="U20" s="145"/>
      <c r="V20" s="146">
        <v>2019</v>
      </c>
      <c r="W20" s="146">
        <v>25</v>
      </c>
      <c r="X20" s="146" t="s">
        <v>119</v>
      </c>
      <c r="Y20" s="146" t="s">
        <v>121</v>
      </c>
      <c r="Z20" s="236">
        <v>2.73</v>
      </c>
      <c r="AA20" s="234"/>
    </row>
    <row r="21" spans="1:27" s="227" customFormat="1" ht="27" customHeight="1">
      <c r="A21" s="255" t="s">
        <v>248</v>
      </c>
      <c r="B21" s="192" t="s">
        <v>298</v>
      </c>
      <c r="C21" s="22"/>
      <c r="D21" s="22"/>
      <c r="E21" s="29"/>
      <c r="F21" s="29"/>
      <c r="G21" s="22"/>
      <c r="H21" s="22"/>
      <c r="I21" s="22"/>
      <c r="J21" s="29"/>
      <c r="K21" s="30"/>
      <c r="L21" s="29"/>
      <c r="M21" s="148">
        <f>M22</f>
        <v>14.152</v>
      </c>
      <c r="N21" s="148">
        <f>N22</f>
        <v>0.545</v>
      </c>
      <c r="O21" s="148">
        <f>O22</f>
        <v>13.406999999999998</v>
      </c>
      <c r="P21" s="148">
        <f>P22</f>
        <v>0.175</v>
      </c>
      <c r="Q21" s="148">
        <f>Q22</f>
        <v>0.025</v>
      </c>
      <c r="R21" s="195"/>
      <c r="S21" s="195"/>
      <c r="T21" s="195"/>
      <c r="U21" s="148"/>
      <c r="V21" s="195"/>
      <c r="W21" s="195"/>
      <c r="X21" s="195"/>
      <c r="Y21" s="195"/>
      <c r="Z21" s="238"/>
      <c r="AA21" s="235"/>
    </row>
    <row r="22" spans="1:27" s="16" customFormat="1" ht="42" customHeight="1">
      <c r="A22" s="256" t="s">
        <v>8</v>
      </c>
      <c r="B22" s="196" t="s">
        <v>299</v>
      </c>
      <c r="C22" s="36"/>
      <c r="D22" s="36"/>
      <c r="E22" s="35"/>
      <c r="F22" s="35"/>
      <c r="G22" s="36"/>
      <c r="H22" s="36"/>
      <c r="I22" s="36"/>
      <c r="J22" s="35"/>
      <c r="K22" s="66"/>
      <c r="L22" s="35"/>
      <c r="M22" s="145">
        <v>14.152</v>
      </c>
      <c r="N22" s="145">
        <v>0.545</v>
      </c>
      <c r="O22" s="145">
        <f>M22-P22-Q22-N22</f>
        <v>13.406999999999998</v>
      </c>
      <c r="P22" s="145">
        <f>ROUND((7.422*0.02)*1.18,3)</f>
        <v>0.175</v>
      </c>
      <c r="Q22" s="145">
        <v>0.025</v>
      </c>
      <c r="R22" s="146">
        <v>2020</v>
      </c>
      <c r="S22" s="146"/>
      <c r="T22" s="146"/>
      <c r="U22" s="145"/>
      <c r="V22" s="146">
        <v>2019</v>
      </c>
      <c r="W22" s="146">
        <v>25</v>
      </c>
      <c r="X22" s="146"/>
      <c r="Y22" s="146" t="s">
        <v>302</v>
      </c>
      <c r="Z22" s="236" t="s">
        <v>301</v>
      </c>
      <c r="AA22" s="234"/>
    </row>
    <row r="23" spans="1:27" s="16" customFormat="1" ht="48" customHeight="1" hidden="1">
      <c r="A23" s="266" t="s">
        <v>29</v>
      </c>
      <c r="B23" s="189" t="s">
        <v>23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48"/>
      <c r="N23" s="148"/>
      <c r="O23" s="148"/>
      <c r="P23" s="148"/>
      <c r="Q23" s="148"/>
      <c r="R23" s="235"/>
      <c r="S23" s="235"/>
      <c r="T23" s="235"/>
      <c r="U23" s="235"/>
      <c r="V23" s="195"/>
      <c r="W23" s="235"/>
      <c r="X23" s="235"/>
      <c r="Y23" s="235"/>
      <c r="Z23" s="235"/>
      <c r="AA23" s="235"/>
    </row>
    <row r="24" spans="1:27" ht="10.5" customHeight="1" hidden="1">
      <c r="A24" s="268" t="s">
        <v>8</v>
      </c>
      <c r="B24" s="204" t="s">
        <v>11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32"/>
      <c r="N24" s="232"/>
      <c r="O24" s="145"/>
      <c r="P24" s="232"/>
      <c r="Q24" s="232"/>
      <c r="R24" s="239"/>
      <c r="S24" s="239"/>
      <c r="T24" s="239"/>
      <c r="U24" s="239"/>
      <c r="V24" s="146"/>
      <c r="W24" s="239"/>
      <c r="X24" s="239"/>
      <c r="Y24" s="239"/>
      <c r="Z24" s="239"/>
      <c r="AA24" s="239"/>
    </row>
    <row r="25" spans="1:27" ht="10.5" customHeight="1" hidden="1">
      <c r="A25" s="268" t="s">
        <v>12</v>
      </c>
      <c r="B25" s="204" t="s">
        <v>13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32"/>
      <c r="N25" s="232"/>
      <c r="O25" s="145"/>
      <c r="P25" s="232"/>
      <c r="Q25" s="232"/>
      <c r="R25" s="239"/>
      <c r="S25" s="239"/>
      <c r="T25" s="239"/>
      <c r="U25" s="239"/>
      <c r="V25" s="146"/>
      <c r="W25" s="239"/>
      <c r="X25" s="239"/>
      <c r="Y25" s="239"/>
      <c r="Z25" s="239"/>
      <c r="AA25" s="239"/>
    </row>
    <row r="26" spans="1:27" ht="10.5" customHeight="1" hidden="1">
      <c r="A26" s="268" t="s">
        <v>14</v>
      </c>
      <c r="B26" s="20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32"/>
      <c r="N26" s="232"/>
      <c r="O26" s="145"/>
      <c r="P26" s="232"/>
      <c r="Q26" s="232"/>
      <c r="R26" s="239"/>
      <c r="S26" s="239"/>
      <c r="T26" s="239"/>
      <c r="U26" s="239"/>
      <c r="V26" s="146"/>
      <c r="W26" s="239"/>
      <c r="X26" s="239"/>
      <c r="Y26" s="239"/>
      <c r="Z26" s="239"/>
      <c r="AA26" s="239"/>
    </row>
    <row r="27" spans="1:27" ht="32.25" customHeight="1" hidden="1">
      <c r="A27" s="264" t="s">
        <v>30</v>
      </c>
      <c r="B27" s="203" t="s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33"/>
      <c r="N27" s="233"/>
      <c r="O27" s="148"/>
      <c r="P27" s="233"/>
      <c r="Q27" s="233"/>
      <c r="R27" s="240"/>
      <c r="S27" s="240"/>
      <c r="T27" s="240"/>
      <c r="U27" s="240"/>
      <c r="V27" s="195"/>
      <c r="W27" s="240"/>
      <c r="X27" s="240"/>
      <c r="Y27" s="240"/>
      <c r="Z27" s="240"/>
      <c r="AA27" s="240"/>
    </row>
    <row r="28" spans="1:27" ht="10.5" customHeight="1" hidden="1">
      <c r="A28" s="268" t="s">
        <v>8</v>
      </c>
      <c r="B28" s="204" t="s">
        <v>11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32"/>
      <c r="N28" s="232"/>
      <c r="O28" s="145"/>
      <c r="P28" s="232"/>
      <c r="Q28" s="232"/>
      <c r="R28" s="239"/>
      <c r="S28" s="239"/>
      <c r="T28" s="239"/>
      <c r="U28" s="239"/>
      <c r="V28" s="146"/>
      <c r="W28" s="239"/>
      <c r="X28" s="239"/>
      <c r="Y28" s="239"/>
      <c r="Z28" s="239"/>
      <c r="AA28" s="239"/>
    </row>
    <row r="29" spans="1:27" ht="10.5" customHeight="1" hidden="1">
      <c r="A29" s="268" t="s">
        <v>12</v>
      </c>
      <c r="B29" s="204" t="s">
        <v>13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32"/>
      <c r="N29" s="232"/>
      <c r="O29" s="145"/>
      <c r="P29" s="232"/>
      <c r="Q29" s="232"/>
      <c r="R29" s="239"/>
      <c r="S29" s="239"/>
      <c r="T29" s="239"/>
      <c r="U29" s="239"/>
      <c r="V29" s="146"/>
      <c r="W29" s="239"/>
      <c r="X29" s="239"/>
      <c r="Y29" s="239"/>
      <c r="Z29" s="239"/>
      <c r="AA29" s="239"/>
    </row>
    <row r="30" spans="1:27" ht="10.5" customHeight="1" hidden="1">
      <c r="A30" s="268" t="s">
        <v>14</v>
      </c>
      <c r="B30" s="20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32"/>
      <c r="N30" s="232"/>
      <c r="O30" s="145"/>
      <c r="P30" s="232"/>
      <c r="Q30" s="232"/>
      <c r="R30" s="239"/>
      <c r="S30" s="239"/>
      <c r="T30" s="239"/>
      <c r="U30" s="239"/>
      <c r="V30" s="146"/>
      <c r="W30" s="239"/>
      <c r="X30" s="239"/>
      <c r="Y30" s="239"/>
      <c r="Z30" s="239"/>
      <c r="AA30" s="239"/>
    </row>
    <row r="31" spans="1:27" ht="42" customHeight="1" hidden="1">
      <c r="A31" s="264" t="s">
        <v>31</v>
      </c>
      <c r="B31" s="203" t="s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33"/>
      <c r="N31" s="233"/>
      <c r="O31" s="148"/>
      <c r="P31" s="233"/>
      <c r="Q31" s="233"/>
      <c r="R31" s="240"/>
      <c r="S31" s="240"/>
      <c r="T31" s="240"/>
      <c r="U31" s="240"/>
      <c r="V31" s="195"/>
      <c r="W31" s="240"/>
      <c r="X31" s="240"/>
      <c r="Y31" s="240"/>
      <c r="Z31" s="240"/>
      <c r="AA31" s="240"/>
    </row>
    <row r="32" spans="1:27" ht="10.5" customHeight="1" hidden="1">
      <c r="A32" s="268" t="s">
        <v>8</v>
      </c>
      <c r="B32" s="204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32"/>
      <c r="N32" s="232"/>
      <c r="O32" s="145"/>
      <c r="P32" s="232"/>
      <c r="Q32" s="232"/>
      <c r="R32" s="239"/>
      <c r="S32" s="239"/>
      <c r="T32" s="239"/>
      <c r="U32" s="239"/>
      <c r="V32" s="146"/>
      <c r="W32" s="239"/>
      <c r="X32" s="239"/>
      <c r="Y32" s="239"/>
      <c r="Z32" s="239"/>
      <c r="AA32" s="239"/>
    </row>
    <row r="33" spans="1:27" ht="10.5" customHeight="1" hidden="1">
      <c r="A33" s="268" t="s">
        <v>12</v>
      </c>
      <c r="B33" s="204" t="s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32"/>
      <c r="N33" s="232"/>
      <c r="O33" s="145"/>
      <c r="P33" s="232"/>
      <c r="Q33" s="232"/>
      <c r="R33" s="239"/>
      <c r="S33" s="239"/>
      <c r="T33" s="239"/>
      <c r="U33" s="239"/>
      <c r="V33" s="146"/>
      <c r="W33" s="239"/>
      <c r="X33" s="239"/>
      <c r="Y33" s="239"/>
      <c r="Z33" s="239"/>
      <c r="AA33" s="239"/>
    </row>
    <row r="34" spans="1:27" ht="10.5" customHeight="1" hidden="1">
      <c r="A34" s="268" t="s">
        <v>14</v>
      </c>
      <c r="B34" s="20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32"/>
      <c r="N34" s="232"/>
      <c r="O34" s="145"/>
      <c r="P34" s="232"/>
      <c r="Q34" s="232"/>
      <c r="R34" s="239"/>
      <c r="S34" s="239"/>
      <c r="T34" s="239"/>
      <c r="U34" s="239"/>
      <c r="V34" s="146"/>
      <c r="W34" s="239"/>
      <c r="X34" s="239"/>
      <c r="Y34" s="239"/>
      <c r="Z34" s="239"/>
      <c r="AA34" s="239"/>
    </row>
    <row r="35" spans="1:27" ht="15" customHeight="1" hidden="1">
      <c r="A35" s="264" t="s">
        <v>12</v>
      </c>
      <c r="B35" s="203" t="s">
        <v>17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33"/>
      <c r="N35" s="233"/>
      <c r="O35" s="148"/>
      <c r="P35" s="233"/>
      <c r="Q35" s="233"/>
      <c r="R35" s="240"/>
      <c r="S35" s="240"/>
      <c r="T35" s="240"/>
      <c r="U35" s="240"/>
      <c r="V35" s="195"/>
      <c r="W35" s="240"/>
      <c r="X35" s="240"/>
      <c r="Y35" s="240"/>
      <c r="Z35" s="240"/>
      <c r="AA35" s="240"/>
    </row>
    <row r="36" spans="1:27" ht="31.5" customHeight="1" hidden="1">
      <c r="A36" s="264" t="s">
        <v>32</v>
      </c>
      <c r="B36" s="203" t="s">
        <v>10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33"/>
      <c r="N36" s="233"/>
      <c r="O36" s="148"/>
      <c r="P36" s="233"/>
      <c r="Q36" s="233"/>
      <c r="R36" s="240"/>
      <c r="S36" s="240"/>
      <c r="T36" s="240"/>
      <c r="U36" s="240"/>
      <c r="V36" s="195"/>
      <c r="W36" s="240"/>
      <c r="X36" s="240"/>
      <c r="Y36" s="240"/>
      <c r="Z36" s="240"/>
      <c r="AA36" s="240"/>
    </row>
    <row r="37" spans="1:27" ht="10.5" customHeight="1" hidden="1">
      <c r="A37" s="268" t="s">
        <v>8</v>
      </c>
      <c r="B37" s="204" t="s">
        <v>11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32"/>
      <c r="N37" s="232"/>
      <c r="O37" s="145"/>
      <c r="P37" s="232"/>
      <c r="Q37" s="232"/>
      <c r="R37" s="239"/>
      <c r="S37" s="239"/>
      <c r="T37" s="239"/>
      <c r="U37" s="239"/>
      <c r="V37" s="146"/>
      <c r="W37" s="239"/>
      <c r="X37" s="239"/>
      <c r="Y37" s="239"/>
      <c r="Z37" s="239"/>
      <c r="AA37" s="239"/>
    </row>
    <row r="38" spans="1:27" ht="10.5" customHeight="1" hidden="1">
      <c r="A38" s="268" t="s">
        <v>12</v>
      </c>
      <c r="B38" s="204" t="s">
        <v>13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232"/>
      <c r="N38" s="232"/>
      <c r="O38" s="145"/>
      <c r="P38" s="232"/>
      <c r="Q38" s="232"/>
      <c r="R38" s="239"/>
      <c r="S38" s="239"/>
      <c r="T38" s="239"/>
      <c r="U38" s="239"/>
      <c r="V38" s="146"/>
      <c r="W38" s="239"/>
      <c r="X38" s="239"/>
      <c r="Y38" s="239"/>
      <c r="Z38" s="239"/>
      <c r="AA38" s="239"/>
    </row>
    <row r="39" spans="1:27" s="228" customFormat="1" ht="30" customHeight="1">
      <c r="A39" s="264" t="s">
        <v>12</v>
      </c>
      <c r="B39" s="203" t="s">
        <v>114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29">
        <f>M40+M43</f>
        <v>3.99</v>
      </c>
      <c r="N39" s="233"/>
      <c r="O39" s="148"/>
      <c r="P39" s="233"/>
      <c r="Q39" s="229">
        <f>Q40+Q43</f>
        <v>3.99</v>
      </c>
      <c r="R39" s="240"/>
      <c r="S39" s="240"/>
      <c r="T39" s="240"/>
      <c r="U39" s="240"/>
      <c r="V39" s="195"/>
      <c r="W39" s="240"/>
      <c r="X39" s="240"/>
      <c r="Y39" s="240"/>
      <c r="Z39" s="240"/>
      <c r="AA39" s="240"/>
    </row>
    <row r="40" spans="1:27" ht="25.5" customHeight="1">
      <c r="A40" s="269" t="s">
        <v>32</v>
      </c>
      <c r="B40" s="205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29">
        <f>M41+M42</f>
        <v>0.49</v>
      </c>
      <c r="N40" s="232"/>
      <c r="O40" s="145"/>
      <c r="P40" s="232"/>
      <c r="Q40" s="229">
        <f>Q41+Q42</f>
        <v>0.49</v>
      </c>
      <c r="R40" s="34"/>
      <c r="S40" s="34"/>
      <c r="T40" s="34"/>
      <c r="U40" s="34"/>
      <c r="V40" s="36"/>
      <c r="W40" s="34"/>
      <c r="X40" s="34"/>
      <c r="Y40" s="34"/>
      <c r="Z40" s="34"/>
      <c r="AA40" s="34"/>
    </row>
    <row r="41" spans="1:27" ht="45" customHeight="1">
      <c r="A41" s="270" t="s">
        <v>8</v>
      </c>
      <c r="B41" s="153" t="s">
        <v>108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91">
        <f>'прил.1.1Перечень'!G42</f>
        <v>0.05</v>
      </c>
      <c r="N41" s="232"/>
      <c r="O41" s="145"/>
      <c r="P41" s="232"/>
      <c r="Q41" s="145">
        <f>M41</f>
        <v>0.05</v>
      </c>
      <c r="R41" s="34"/>
      <c r="S41" s="34"/>
      <c r="T41" s="34"/>
      <c r="U41" s="34"/>
      <c r="V41" s="36"/>
      <c r="W41" s="34"/>
      <c r="X41" s="34"/>
      <c r="Y41" s="34"/>
      <c r="Z41" s="34"/>
      <c r="AA41" s="34"/>
    </row>
    <row r="42" spans="1:27" ht="54.75" customHeight="1">
      <c r="A42" s="270" t="s">
        <v>12</v>
      </c>
      <c r="B42" s="153" t="s">
        <v>109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91">
        <f>'прил.1.1Перечень'!G43</f>
        <v>0.44</v>
      </c>
      <c r="N42" s="232"/>
      <c r="O42" s="145"/>
      <c r="P42" s="232"/>
      <c r="Q42" s="145">
        <f>M42</f>
        <v>0.44</v>
      </c>
      <c r="R42" s="34"/>
      <c r="S42" s="34"/>
      <c r="T42" s="34"/>
      <c r="U42" s="34"/>
      <c r="V42" s="36"/>
      <c r="W42" s="34"/>
      <c r="X42" s="34"/>
      <c r="Y42" s="34"/>
      <c r="Z42" s="34"/>
      <c r="AA42" s="34"/>
    </row>
    <row r="43" spans="1:27" ht="33.75" customHeight="1">
      <c r="A43" s="269" t="s">
        <v>271</v>
      </c>
      <c r="B43" s="179" t="s">
        <v>38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29">
        <f>SUM(M44:M45)</f>
        <v>3.5</v>
      </c>
      <c r="N43" s="232"/>
      <c r="O43" s="145"/>
      <c r="P43" s="232"/>
      <c r="Q43" s="229">
        <f>SUM(Q44:Q45)</f>
        <v>3.5</v>
      </c>
      <c r="R43" s="34"/>
      <c r="S43" s="34"/>
      <c r="T43" s="34"/>
      <c r="U43" s="34"/>
      <c r="V43" s="36"/>
      <c r="W43" s="34"/>
      <c r="X43" s="34"/>
      <c r="Y43" s="34"/>
      <c r="Z43" s="34"/>
      <c r="AA43" s="34"/>
    </row>
    <row r="44" spans="1:27" ht="41.25" customHeight="1">
      <c r="A44" s="270" t="s">
        <v>8</v>
      </c>
      <c r="B44" s="196" t="s">
        <v>110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191">
        <f>'прил.1.1Перечень'!G45</f>
        <v>0.6</v>
      </c>
      <c r="N44" s="232"/>
      <c r="O44" s="145"/>
      <c r="P44" s="232"/>
      <c r="Q44" s="145">
        <f>M44</f>
        <v>0.6</v>
      </c>
      <c r="R44" s="34"/>
      <c r="S44" s="34"/>
      <c r="T44" s="34"/>
      <c r="U44" s="34"/>
      <c r="V44" s="36"/>
      <c r="W44" s="34"/>
      <c r="X44" s="34"/>
      <c r="Y44" s="34"/>
      <c r="Z44" s="34"/>
      <c r="AA44" s="34"/>
    </row>
    <row r="45" spans="1:27" ht="33" customHeight="1">
      <c r="A45" s="270" t="s">
        <v>12</v>
      </c>
      <c r="B45" s="153" t="s">
        <v>311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191">
        <f>'прил.1.1Перечень'!G46</f>
        <v>2.9</v>
      </c>
      <c r="N45" s="232"/>
      <c r="O45" s="145"/>
      <c r="P45" s="232"/>
      <c r="Q45" s="145">
        <f>M45</f>
        <v>2.9</v>
      </c>
      <c r="R45" s="34"/>
      <c r="S45" s="34"/>
      <c r="T45" s="34"/>
      <c r="U45" s="34"/>
      <c r="V45" s="36"/>
      <c r="W45" s="34"/>
      <c r="X45" s="34"/>
      <c r="Y45" s="34"/>
      <c r="Z45" s="34"/>
      <c r="AA45" s="34"/>
    </row>
    <row r="46" spans="1:27" ht="10.5" customHeight="1" hidden="1">
      <c r="A46" s="293" t="s">
        <v>18</v>
      </c>
      <c r="B46" s="293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249"/>
      <c r="Q46" s="249"/>
      <c r="R46" s="249"/>
      <c r="S46" s="249"/>
      <c r="T46" s="249"/>
      <c r="U46" s="249"/>
      <c r="V46" s="251"/>
      <c r="W46" s="249"/>
      <c r="X46" s="249"/>
      <c r="Y46" s="249"/>
      <c r="Z46" s="249"/>
      <c r="AA46" s="249"/>
    </row>
    <row r="47" spans="1:27" ht="31.5" customHeight="1" hidden="1">
      <c r="A47" s="27"/>
      <c r="B47" s="15" t="s">
        <v>19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  <c r="P47" s="28"/>
      <c r="Q47" s="28"/>
      <c r="R47" s="28"/>
      <c r="S47" s="28"/>
      <c r="T47" s="28"/>
      <c r="U47" s="28"/>
      <c r="V47" s="22"/>
      <c r="W47" s="28"/>
      <c r="X47" s="28"/>
      <c r="Y47" s="28"/>
      <c r="Z47" s="28"/>
      <c r="AA47" s="28"/>
    </row>
    <row r="48" spans="1:27" ht="10.5" customHeight="1" hidden="1">
      <c r="A48" s="32" t="s">
        <v>8</v>
      </c>
      <c r="B48" s="33" t="s">
        <v>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4"/>
      <c r="Q48" s="34"/>
      <c r="R48" s="34"/>
      <c r="S48" s="34"/>
      <c r="T48" s="34"/>
      <c r="U48" s="34"/>
      <c r="V48" s="36"/>
      <c r="W48" s="34"/>
      <c r="X48" s="34"/>
      <c r="Y48" s="34"/>
      <c r="Z48" s="34"/>
      <c r="AA48" s="34"/>
    </row>
    <row r="49" spans="1:27" ht="10.5" customHeight="1" hidden="1">
      <c r="A49" s="32" t="s">
        <v>12</v>
      </c>
      <c r="B49" s="33" t="s">
        <v>13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34"/>
      <c r="Q49" s="34"/>
      <c r="R49" s="34"/>
      <c r="S49" s="34"/>
      <c r="T49" s="34"/>
      <c r="U49" s="34"/>
      <c r="V49" s="36"/>
      <c r="W49" s="34"/>
      <c r="X49" s="34"/>
      <c r="Y49" s="34"/>
      <c r="Z49" s="34"/>
      <c r="AA49" s="34"/>
    </row>
    <row r="50" spans="1:27" ht="10.5" customHeight="1" hidden="1">
      <c r="A50" s="32" t="s">
        <v>14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34"/>
      <c r="Q50" s="34"/>
      <c r="R50" s="34"/>
      <c r="S50" s="34"/>
      <c r="T50" s="34"/>
      <c r="U50" s="34"/>
      <c r="V50" s="36"/>
      <c r="W50" s="34"/>
      <c r="X50" s="34"/>
      <c r="Y50" s="34"/>
      <c r="Z50" s="34"/>
      <c r="AA50" s="34"/>
    </row>
    <row r="51" spans="1:22" s="2" customFormat="1" ht="11.25" customHeight="1">
      <c r="A51" s="1"/>
      <c r="O51" s="20"/>
      <c r="V51" s="20"/>
    </row>
    <row r="52" spans="1:22" s="4" customFormat="1" ht="11.25" customHeight="1" hidden="1">
      <c r="A52" s="1"/>
      <c r="O52" s="21"/>
      <c r="V52" s="21"/>
    </row>
    <row r="53" spans="1:22" s="4" customFormat="1" ht="11.25" customHeight="1" hidden="1">
      <c r="A53" s="1"/>
      <c r="O53" s="21"/>
      <c r="V53" s="21"/>
    </row>
    <row r="55" spans="1:19" s="50" customFormat="1" ht="26.25" customHeight="1" hidden="1">
      <c r="A55" s="181"/>
      <c r="B55" s="286"/>
      <c r="C55" s="286"/>
      <c r="D55" s="286"/>
      <c r="E55" s="286"/>
      <c r="F55" s="47"/>
      <c r="G55" s="48"/>
      <c r="N55" s="51"/>
      <c r="O55" s="51"/>
      <c r="P55" s="287"/>
      <c r="Q55" s="287"/>
      <c r="R55" s="287"/>
      <c r="S55" s="287"/>
    </row>
    <row r="56" spans="1:19" s="50" customFormat="1" ht="9" customHeight="1">
      <c r="A56" s="181"/>
      <c r="B56" s="46"/>
      <c r="C56" s="46"/>
      <c r="D56" s="46"/>
      <c r="E56" s="46"/>
      <c r="F56" s="47"/>
      <c r="G56" s="48"/>
      <c r="N56" s="51"/>
      <c r="O56" s="51"/>
      <c r="P56" s="49"/>
      <c r="Q56" s="49"/>
      <c r="R56" s="49"/>
      <c r="S56" s="49"/>
    </row>
    <row r="57" spans="1:19" s="185" customFormat="1" ht="26.25" customHeight="1">
      <c r="A57" s="184"/>
      <c r="B57" s="183" t="s">
        <v>313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 t="s">
        <v>314</v>
      </c>
      <c r="Q57" s="183"/>
      <c r="R57" s="183"/>
      <c r="S57" s="183"/>
    </row>
    <row r="58" spans="1:19" s="185" customFormat="1" ht="15.75">
      <c r="A58" s="184"/>
      <c r="B58" s="184"/>
      <c r="C58" s="184"/>
      <c r="D58" s="184"/>
      <c r="E58" s="184"/>
      <c r="G58" s="186"/>
      <c r="N58" s="186"/>
      <c r="O58" s="186"/>
      <c r="P58" s="187"/>
      <c r="Q58" s="187"/>
      <c r="R58" s="187"/>
      <c r="S58" s="187"/>
    </row>
    <row r="59" spans="1:19" s="185" customFormat="1" ht="41.25" customHeight="1">
      <c r="A59" s="184"/>
      <c r="B59" s="290" t="s">
        <v>297</v>
      </c>
      <c r="C59" s="290"/>
      <c r="D59" s="290"/>
      <c r="E59" s="290"/>
      <c r="G59" s="186"/>
      <c r="N59" s="186"/>
      <c r="O59" s="186"/>
      <c r="P59" s="291" t="s">
        <v>315</v>
      </c>
      <c r="Q59" s="291"/>
      <c r="R59" s="291"/>
      <c r="S59" s="291"/>
    </row>
    <row r="60" spans="2:22" s="226" customFormat="1" ht="15.75">
      <c r="B60" s="184"/>
      <c r="C60" s="184"/>
      <c r="D60" s="184"/>
      <c r="E60" s="184"/>
      <c r="F60" s="185"/>
      <c r="G60" s="186"/>
      <c r="H60" s="185"/>
      <c r="I60" s="185"/>
      <c r="J60" s="185"/>
      <c r="K60" s="185"/>
      <c r="L60" s="185"/>
      <c r="M60" s="185"/>
      <c r="N60" s="186"/>
      <c r="O60" s="186"/>
      <c r="P60" s="187"/>
      <c r="Q60" s="187"/>
      <c r="R60" s="184"/>
      <c r="S60" s="184"/>
      <c r="V60" s="183"/>
    </row>
    <row r="61" spans="2:22" s="226" customFormat="1" ht="48.75" customHeight="1">
      <c r="B61" s="290" t="s">
        <v>235</v>
      </c>
      <c r="C61" s="290"/>
      <c r="D61" s="290"/>
      <c r="E61" s="290"/>
      <c r="F61" s="185"/>
      <c r="G61" s="186"/>
      <c r="H61" s="185"/>
      <c r="I61" s="185"/>
      <c r="J61" s="185"/>
      <c r="K61" s="185"/>
      <c r="L61" s="185"/>
      <c r="M61" s="185"/>
      <c r="N61" s="186"/>
      <c r="O61" s="186"/>
      <c r="P61" s="291" t="s">
        <v>328</v>
      </c>
      <c r="Q61" s="291"/>
      <c r="R61" s="291"/>
      <c r="S61" s="291"/>
      <c r="V61" s="183"/>
    </row>
  </sheetData>
  <sheetProtection/>
  <mergeCells count="25">
    <mergeCell ref="X2:AA2"/>
    <mergeCell ref="X1:AA1"/>
    <mergeCell ref="A6:W6"/>
    <mergeCell ref="A7:W7"/>
    <mergeCell ref="A2:W2"/>
    <mergeCell ref="V10:Z10"/>
    <mergeCell ref="AA10:AA11"/>
    <mergeCell ref="R9:AA9"/>
    <mergeCell ref="C9:L9"/>
    <mergeCell ref="R10:U10"/>
    <mergeCell ref="X3:AA3"/>
    <mergeCell ref="X4:Z4"/>
    <mergeCell ref="C10:F10"/>
    <mergeCell ref="B55:E55"/>
    <mergeCell ref="P55:S55"/>
    <mergeCell ref="B59:E59"/>
    <mergeCell ref="P59:S59"/>
    <mergeCell ref="L10:L11"/>
    <mergeCell ref="B61:E61"/>
    <mergeCell ref="P61:S61"/>
    <mergeCell ref="A46:B46"/>
    <mergeCell ref="B9:B10"/>
    <mergeCell ref="M9:Q10"/>
    <mergeCell ref="A9:A10"/>
    <mergeCell ref="G10:K10"/>
  </mergeCells>
  <printOptions/>
  <pageMargins left="0.1968503937007874" right="0.31496062992125984" top="0.984251968503937" bottom="0.1968503937007874" header="0.1968503937007874" footer="0.1968503937007874"/>
  <pageSetup fitToHeight="3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112" zoomScaleNormal="112" zoomScaleSheetLayoutView="77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11" sqref="L11:P11"/>
    </sheetView>
  </sheetViews>
  <sheetFormatPr defaultColWidth="0.875" defaultRowHeight="12.75"/>
  <cols>
    <col min="1" max="1" width="4.00390625" style="81" customWidth="1"/>
    <col min="2" max="2" width="22.75390625" style="81" customWidth="1"/>
    <col min="3" max="4" width="5.00390625" style="81" customWidth="1"/>
    <col min="5" max="10" width="5.125" style="81" customWidth="1"/>
    <col min="11" max="11" width="9.25390625" style="81" customWidth="1"/>
    <col min="12" max="13" width="5.125" style="81" customWidth="1"/>
    <col min="14" max="14" width="5.75390625" style="81" customWidth="1"/>
    <col min="15" max="16" width="5.125" style="81" customWidth="1"/>
    <col min="17" max="17" width="5.00390625" style="81" customWidth="1"/>
    <col min="18" max="18" width="7.625" style="81" customWidth="1"/>
    <col min="19" max="23" width="5.125" style="81" customWidth="1"/>
    <col min="24" max="24" width="8.00390625" style="81" customWidth="1"/>
    <col min="25" max="25" width="5.125" style="81" customWidth="1"/>
    <col min="26" max="26" width="5.00390625" style="81" customWidth="1"/>
    <col min="27" max="27" width="6.25390625" style="81" customWidth="1"/>
    <col min="28" max="16384" width="0.875" style="81" customWidth="1"/>
  </cols>
  <sheetData>
    <row r="1" spans="24:27" s="68" customFormat="1" ht="30.75" customHeight="1">
      <c r="X1" s="306" t="s">
        <v>134</v>
      </c>
      <c r="Y1" s="306"/>
      <c r="Z1" s="306"/>
      <c r="AA1" s="306"/>
    </row>
    <row r="2" spans="14:27" s="68" customFormat="1" ht="9.75" customHeight="1">
      <c r="N2" s="69"/>
      <c r="O2" s="69"/>
      <c r="P2" s="69"/>
      <c r="Q2" s="69"/>
      <c r="X2" s="70"/>
      <c r="Y2" s="70"/>
      <c r="Z2" s="70"/>
      <c r="AA2" s="70"/>
    </row>
    <row r="3" spans="14:27" s="68" customFormat="1" ht="24.75" customHeight="1">
      <c r="N3" s="69"/>
      <c r="O3" s="69"/>
      <c r="P3" s="69"/>
      <c r="Q3" s="69"/>
      <c r="R3" s="68" t="s">
        <v>320</v>
      </c>
      <c r="X3" s="309" t="s">
        <v>306</v>
      </c>
      <c r="Y3" s="309"/>
      <c r="Z3" s="309"/>
      <c r="AA3" s="309"/>
    </row>
    <row r="4" spans="1:27" s="72" customFormat="1" ht="27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X4" s="308" t="s">
        <v>305</v>
      </c>
      <c r="Y4" s="308"/>
      <c r="Z4" s="308"/>
      <c r="AA4" s="308"/>
    </row>
    <row r="5" spans="24:27" s="68" customFormat="1" ht="14.25" customHeight="1">
      <c r="X5" s="302" t="s">
        <v>125</v>
      </c>
      <c r="Y5" s="302"/>
      <c r="Z5" s="302"/>
      <c r="AA5" s="302"/>
    </row>
    <row r="6" spans="11:27" s="68" customFormat="1" ht="13.5" customHeight="1">
      <c r="K6" s="73"/>
      <c r="L6" s="73"/>
      <c r="X6" s="74" t="s">
        <v>126</v>
      </c>
      <c r="Y6" s="301"/>
      <c r="Z6" s="301"/>
      <c r="AA6" s="75" t="s">
        <v>342</v>
      </c>
    </row>
    <row r="7" spans="1:27" s="76" customFormat="1" ht="10.5" customHeight="1">
      <c r="A7" s="5"/>
      <c r="B7" s="5"/>
      <c r="C7" s="5"/>
      <c r="D7" s="5"/>
      <c r="E7" s="5"/>
      <c r="F7" s="5"/>
      <c r="G7" s="5"/>
      <c r="H7" s="5"/>
      <c r="K7" s="77"/>
      <c r="L7" s="77"/>
      <c r="X7" s="77"/>
      <c r="Y7" s="77"/>
      <c r="Z7" s="77"/>
      <c r="AA7" s="77"/>
    </row>
    <row r="8" spans="1:27" s="78" customFormat="1" ht="12.75">
      <c r="A8" s="307" t="s">
        <v>344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</row>
    <row r="9" s="79" customFormat="1" ht="15"/>
    <row r="10" spans="1:27" s="68" customFormat="1" ht="15" customHeight="1">
      <c r="A10" s="299" t="s">
        <v>59</v>
      </c>
      <c r="B10" s="299" t="s">
        <v>60</v>
      </c>
      <c r="C10" s="299" t="s">
        <v>61</v>
      </c>
      <c r="D10" s="299"/>
      <c r="E10" s="299"/>
      <c r="F10" s="299"/>
      <c r="G10" s="299" t="s">
        <v>62</v>
      </c>
      <c r="H10" s="299"/>
      <c r="I10" s="299"/>
      <c r="J10" s="299"/>
      <c r="K10" s="303" t="s">
        <v>293</v>
      </c>
      <c r="L10" s="300" t="s">
        <v>63</v>
      </c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</row>
    <row r="11" spans="1:27" s="68" customFormat="1" ht="1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303"/>
      <c r="L11" s="300" t="s">
        <v>352</v>
      </c>
      <c r="M11" s="300"/>
      <c r="N11" s="300"/>
      <c r="O11" s="300"/>
      <c r="P11" s="300"/>
      <c r="Q11" s="299" t="s">
        <v>323</v>
      </c>
      <c r="R11" s="299" t="s">
        <v>353</v>
      </c>
      <c r="S11" s="300" t="s">
        <v>64</v>
      </c>
      <c r="T11" s="300" t="s">
        <v>352</v>
      </c>
      <c r="U11" s="300"/>
      <c r="V11" s="300"/>
      <c r="W11" s="300"/>
      <c r="X11" s="300"/>
      <c r="Y11" s="299" t="s">
        <v>323</v>
      </c>
      <c r="Z11" s="299" t="s">
        <v>353</v>
      </c>
      <c r="AA11" s="300" t="s">
        <v>64</v>
      </c>
    </row>
    <row r="12" spans="1:27" s="68" customFormat="1" ht="24" customHeight="1">
      <c r="A12" s="299"/>
      <c r="B12" s="299"/>
      <c r="C12" s="299" t="s">
        <v>65</v>
      </c>
      <c r="D12" s="299"/>
      <c r="E12" s="299"/>
      <c r="F12" s="299"/>
      <c r="G12" s="299" t="s">
        <v>65</v>
      </c>
      <c r="H12" s="299"/>
      <c r="I12" s="299"/>
      <c r="J12" s="299"/>
      <c r="K12" s="303"/>
      <c r="L12" s="10" t="s">
        <v>66</v>
      </c>
      <c r="M12" s="10" t="s">
        <v>67</v>
      </c>
      <c r="N12" s="10" t="s">
        <v>68</v>
      </c>
      <c r="O12" s="10" t="s">
        <v>69</v>
      </c>
      <c r="P12" s="10" t="s">
        <v>22</v>
      </c>
      <c r="Q12" s="299"/>
      <c r="R12" s="299"/>
      <c r="S12" s="300"/>
      <c r="T12" s="10" t="s">
        <v>66</v>
      </c>
      <c r="U12" s="10" t="s">
        <v>67</v>
      </c>
      <c r="V12" s="10" t="s">
        <v>68</v>
      </c>
      <c r="W12" s="10" t="s">
        <v>69</v>
      </c>
      <c r="X12" s="10" t="s">
        <v>22</v>
      </c>
      <c r="Y12" s="299"/>
      <c r="Z12" s="299"/>
      <c r="AA12" s="300"/>
    </row>
    <row r="13" spans="1:27" s="68" customFormat="1" ht="15" customHeight="1">
      <c r="A13" s="299"/>
      <c r="B13" s="299"/>
      <c r="C13" s="110">
        <v>2019</v>
      </c>
      <c r="D13" s="110">
        <v>2020</v>
      </c>
      <c r="E13" s="110">
        <v>2021</v>
      </c>
      <c r="F13" s="10" t="s">
        <v>64</v>
      </c>
      <c r="G13" s="110">
        <v>2019</v>
      </c>
      <c r="H13" s="110">
        <v>2020</v>
      </c>
      <c r="I13" s="110">
        <v>2021</v>
      </c>
      <c r="J13" s="10" t="s">
        <v>64</v>
      </c>
      <c r="K13" s="10" t="s">
        <v>70</v>
      </c>
      <c r="L13" s="300" t="s">
        <v>71</v>
      </c>
      <c r="M13" s="300"/>
      <c r="N13" s="300"/>
      <c r="O13" s="300"/>
      <c r="P13" s="300"/>
      <c r="Q13" s="300"/>
      <c r="R13" s="300"/>
      <c r="S13" s="300"/>
      <c r="T13" s="300" t="s">
        <v>70</v>
      </c>
      <c r="U13" s="300"/>
      <c r="V13" s="300"/>
      <c r="W13" s="300"/>
      <c r="X13" s="300"/>
      <c r="Y13" s="300"/>
      <c r="Z13" s="300"/>
      <c r="AA13" s="300"/>
    </row>
    <row r="14" spans="1:27" s="76" customFormat="1" ht="11.25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83">
        <v>14</v>
      </c>
      <c r="O14" s="83">
        <v>15</v>
      </c>
      <c r="P14" s="83">
        <v>16</v>
      </c>
      <c r="Q14" s="83">
        <v>17</v>
      </c>
      <c r="R14" s="83">
        <v>18</v>
      </c>
      <c r="S14" s="83">
        <v>19</v>
      </c>
      <c r="T14" s="83">
        <v>20</v>
      </c>
      <c r="U14" s="83">
        <v>21</v>
      </c>
      <c r="V14" s="83">
        <v>22</v>
      </c>
      <c r="W14" s="83">
        <v>23</v>
      </c>
      <c r="X14" s="83">
        <v>24</v>
      </c>
      <c r="Y14" s="83">
        <v>25</v>
      </c>
      <c r="Z14" s="83">
        <v>26</v>
      </c>
      <c r="AA14" s="83">
        <v>27</v>
      </c>
    </row>
    <row r="15" spans="1:27" s="76" customFormat="1" ht="15" customHeight="1">
      <c r="A15" s="15"/>
      <c r="B15" s="58" t="s">
        <v>123</v>
      </c>
      <c r="C15" s="84"/>
      <c r="D15" s="84"/>
      <c r="E15" s="84"/>
      <c r="F15" s="84"/>
      <c r="G15" s="84"/>
      <c r="H15" s="84"/>
      <c r="I15" s="84"/>
      <c r="J15" s="84"/>
      <c r="K15" s="57">
        <f>K16+K38+K42</f>
        <v>18.956101694915255</v>
      </c>
      <c r="L15" s="84"/>
      <c r="M15" s="84"/>
      <c r="N15" s="84"/>
      <c r="O15" s="84"/>
      <c r="P15" s="84"/>
      <c r="Q15" s="84"/>
      <c r="R15" s="84"/>
      <c r="S15" s="84"/>
      <c r="T15" s="57">
        <f aca="true" t="shared" si="0" ref="T15:Z15">T16+T38+T42</f>
        <v>0.73</v>
      </c>
      <c r="U15" s="57">
        <f t="shared" si="0"/>
        <v>2.65</v>
      </c>
      <c r="V15" s="57">
        <f t="shared" si="0"/>
        <v>0</v>
      </c>
      <c r="W15" s="57">
        <f t="shared" si="0"/>
        <v>1.28</v>
      </c>
      <c r="X15" s="57">
        <f t="shared" si="0"/>
        <v>4.66</v>
      </c>
      <c r="Y15" s="57">
        <f t="shared" si="0"/>
        <v>2.3</v>
      </c>
      <c r="Z15" s="57">
        <f t="shared" si="0"/>
        <v>11.99</v>
      </c>
      <c r="AA15" s="57">
        <f>AA16+AA42</f>
        <v>18.95</v>
      </c>
    </row>
    <row r="16" spans="1:27" s="76" customFormat="1" ht="36" customHeight="1">
      <c r="A16" s="27" t="s">
        <v>8</v>
      </c>
      <c r="B16" s="15" t="s">
        <v>9</v>
      </c>
      <c r="C16" s="84"/>
      <c r="D16" s="84"/>
      <c r="E16" s="84"/>
      <c r="F16" s="84"/>
      <c r="G16" s="84"/>
      <c r="H16" s="84"/>
      <c r="I16" s="84"/>
      <c r="J16" s="84"/>
      <c r="K16" s="57">
        <f>K17+K26+K30+K34</f>
        <v>15.57</v>
      </c>
      <c r="L16" s="84"/>
      <c r="M16" s="84"/>
      <c r="N16" s="84"/>
      <c r="O16" s="84"/>
      <c r="P16" s="84"/>
      <c r="Q16" s="84"/>
      <c r="R16" s="84"/>
      <c r="S16" s="84"/>
      <c r="T16" s="62">
        <f aca="true" t="shared" si="1" ref="T16:AA16">T17+T26+T30+T34</f>
        <v>0</v>
      </c>
      <c r="U16" s="62">
        <f t="shared" si="1"/>
        <v>0</v>
      </c>
      <c r="V16" s="62">
        <f t="shared" si="1"/>
        <v>0</v>
      </c>
      <c r="W16" s="57">
        <f t="shared" si="1"/>
        <v>1.28</v>
      </c>
      <c r="X16" s="57">
        <f t="shared" si="1"/>
        <v>1.28</v>
      </c>
      <c r="Y16" s="57">
        <f t="shared" si="1"/>
        <v>2.3</v>
      </c>
      <c r="Z16" s="57">
        <f t="shared" si="1"/>
        <v>11.99</v>
      </c>
      <c r="AA16" s="57">
        <f t="shared" si="1"/>
        <v>15.57</v>
      </c>
    </row>
    <row r="17" spans="1:27" s="76" customFormat="1" ht="34.5" customHeight="1">
      <c r="A17" s="27" t="s">
        <v>28</v>
      </c>
      <c r="B17" s="15" t="s">
        <v>10</v>
      </c>
      <c r="C17" s="84"/>
      <c r="D17" s="84"/>
      <c r="E17" s="84"/>
      <c r="F17" s="84"/>
      <c r="G17" s="84"/>
      <c r="H17" s="84"/>
      <c r="I17" s="84"/>
      <c r="J17" s="84"/>
      <c r="K17" s="57">
        <f>SUM(K18+K22+K24)</f>
        <v>15.57</v>
      </c>
      <c r="L17" s="84"/>
      <c r="M17" s="84"/>
      <c r="N17" s="84"/>
      <c r="O17" s="84"/>
      <c r="P17" s="84"/>
      <c r="Q17" s="84"/>
      <c r="R17" s="84"/>
      <c r="S17" s="84"/>
      <c r="T17" s="62">
        <f aca="true" t="shared" si="2" ref="T17:AA17">SUM(T18+T22+T24)</f>
        <v>0</v>
      </c>
      <c r="U17" s="62">
        <f t="shared" si="2"/>
        <v>0</v>
      </c>
      <c r="V17" s="62">
        <f t="shared" si="2"/>
        <v>0</v>
      </c>
      <c r="W17" s="57">
        <f t="shared" si="2"/>
        <v>1.28</v>
      </c>
      <c r="X17" s="57">
        <f t="shared" si="2"/>
        <v>1.28</v>
      </c>
      <c r="Y17" s="57">
        <f t="shared" si="2"/>
        <v>2.3</v>
      </c>
      <c r="Z17" s="57">
        <f t="shared" si="2"/>
        <v>11.99</v>
      </c>
      <c r="AA17" s="57">
        <f t="shared" si="2"/>
        <v>15.57</v>
      </c>
    </row>
    <row r="18" spans="1:27" s="76" customFormat="1" ht="18" customHeight="1">
      <c r="A18" s="59" t="s">
        <v>127</v>
      </c>
      <c r="B18" s="19" t="s">
        <v>128</v>
      </c>
      <c r="C18" s="84"/>
      <c r="D18" s="84"/>
      <c r="E18" s="84"/>
      <c r="F18" s="84"/>
      <c r="G18" s="84"/>
      <c r="H18" s="84"/>
      <c r="I18" s="84"/>
      <c r="J18" s="84"/>
      <c r="K18" s="57">
        <f>SUM(K19:K20)</f>
        <v>2.3</v>
      </c>
      <c r="L18" s="84"/>
      <c r="M18" s="84"/>
      <c r="N18" s="84"/>
      <c r="O18" s="84"/>
      <c r="P18" s="84"/>
      <c r="Q18" s="84"/>
      <c r="R18" s="84"/>
      <c r="S18" s="84"/>
      <c r="T18" s="62">
        <f aca="true" t="shared" si="3" ref="T18:AA18">SUM(T19:T20)</f>
        <v>0</v>
      </c>
      <c r="U18" s="62">
        <f t="shared" si="3"/>
        <v>0</v>
      </c>
      <c r="V18" s="62">
        <f t="shared" si="3"/>
        <v>0</v>
      </c>
      <c r="W18" s="62">
        <f t="shared" si="3"/>
        <v>0</v>
      </c>
      <c r="X18" s="62">
        <f t="shared" si="3"/>
        <v>0</v>
      </c>
      <c r="Y18" s="57">
        <f t="shared" si="3"/>
        <v>2.3</v>
      </c>
      <c r="Z18" s="62">
        <f t="shared" si="3"/>
        <v>0</v>
      </c>
      <c r="AA18" s="57">
        <f t="shared" si="3"/>
        <v>2.3</v>
      </c>
    </row>
    <row r="19" spans="1:27" s="76" customFormat="1" ht="33.75">
      <c r="A19" s="245" t="s">
        <v>8</v>
      </c>
      <c r="B19" s="24" t="s">
        <v>327</v>
      </c>
      <c r="C19" s="84"/>
      <c r="D19" s="86" t="s">
        <v>332</v>
      </c>
      <c r="E19" s="86"/>
      <c r="F19" s="86" t="s">
        <v>332</v>
      </c>
      <c r="G19" s="84"/>
      <c r="H19" s="86" t="s">
        <v>332</v>
      </c>
      <c r="I19" s="86"/>
      <c r="J19" s="86" t="s">
        <v>332</v>
      </c>
      <c r="K19" s="65">
        <f>ROUND(('прил.1.1Перечень'!G15/1.18),2)</f>
        <v>2.3</v>
      </c>
      <c r="L19" s="84"/>
      <c r="M19" s="26"/>
      <c r="N19" s="84"/>
      <c r="O19" s="86"/>
      <c r="P19" s="84"/>
      <c r="Q19" s="86" t="s">
        <v>332</v>
      </c>
      <c r="R19" s="86"/>
      <c r="S19" s="86" t="s">
        <v>332</v>
      </c>
      <c r="T19" s="84"/>
      <c r="U19" s="85"/>
      <c r="V19" s="84"/>
      <c r="W19" s="84"/>
      <c r="X19" s="85"/>
      <c r="Y19" s="85">
        <f>K19</f>
        <v>2.3</v>
      </c>
      <c r="Z19" s="85"/>
      <c r="AA19" s="84">
        <f>X19+Y19+Z19</f>
        <v>2.3</v>
      </c>
    </row>
    <row r="20" spans="1:27" s="76" customFormat="1" ht="45" hidden="1">
      <c r="A20" s="23" t="s">
        <v>12</v>
      </c>
      <c r="B20" s="24" t="s">
        <v>40</v>
      </c>
      <c r="C20" s="84"/>
      <c r="D20" s="84"/>
      <c r="E20" s="84"/>
      <c r="F20" s="84"/>
      <c r="G20" s="84"/>
      <c r="H20" s="84"/>
      <c r="I20" s="84"/>
      <c r="J20" s="84"/>
      <c r="K20" s="65">
        <f>ROUND(('прил.1.1Перечень'!G16/1.18),2)</f>
        <v>0</v>
      </c>
      <c r="L20" s="84"/>
      <c r="M20" s="84"/>
      <c r="N20" s="86" t="s">
        <v>135</v>
      </c>
      <c r="O20" s="84"/>
      <c r="P20" s="84"/>
      <c r="Q20" s="86"/>
      <c r="R20" s="84"/>
      <c r="S20" s="84"/>
      <c r="T20" s="84"/>
      <c r="U20" s="84"/>
      <c r="V20" s="85">
        <f>K20</f>
        <v>0</v>
      </c>
      <c r="W20" s="84"/>
      <c r="X20" s="85">
        <f>W20+V20+U20+T20</f>
        <v>0</v>
      </c>
      <c r="Y20" s="87"/>
      <c r="Z20" s="84"/>
      <c r="AA20" s="84">
        <f>X20+Y20+Z20</f>
        <v>0</v>
      </c>
    </row>
    <row r="21" spans="1:27" s="76" customFormat="1" ht="22.5" customHeight="1" hidden="1">
      <c r="A21" s="23"/>
      <c r="B21" s="209"/>
      <c r="C21" s="84"/>
      <c r="D21" s="84"/>
      <c r="E21" s="84"/>
      <c r="F21" s="84"/>
      <c r="G21" s="84"/>
      <c r="H21" s="84"/>
      <c r="I21" s="84"/>
      <c r="J21" s="84"/>
      <c r="K21" s="65"/>
      <c r="L21" s="84"/>
      <c r="M21" s="84"/>
      <c r="N21" s="86"/>
      <c r="O21" s="84"/>
      <c r="P21" s="84"/>
      <c r="Q21" s="86"/>
      <c r="R21" s="84"/>
      <c r="S21" s="84"/>
      <c r="T21" s="84"/>
      <c r="U21" s="84"/>
      <c r="V21" s="85"/>
      <c r="W21" s="84"/>
      <c r="X21" s="85"/>
      <c r="Y21" s="87"/>
      <c r="Z21" s="84"/>
      <c r="AA21" s="84"/>
    </row>
    <row r="22" spans="1:27" s="76" customFormat="1" ht="18.75" customHeight="1">
      <c r="A22" s="61" t="s">
        <v>130</v>
      </c>
      <c r="B22" s="19" t="s">
        <v>129</v>
      </c>
      <c r="C22" s="84"/>
      <c r="D22" s="84"/>
      <c r="E22" s="84"/>
      <c r="F22" s="84"/>
      <c r="G22" s="84"/>
      <c r="H22" s="84"/>
      <c r="I22" s="84"/>
      <c r="J22" s="84"/>
      <c r="K22" s="57">
        <f>SUM(K23:K23)</f>
        <v>1.28</v>
      </c>
      <c r="L22" s="84"/>
      <c r="M22" s="84"/>
      <c r="N22" s="84"/>
      <c r="O22" s="84"/>
      <c r="P22" s="84"/>
      <c r="Q22" s="84"/>
      <c r="R22" s="84"/>
      <c r="S22" s="84"/>
      <c r="T22" s="57">
        <f aca="true" t="shared" si="4" ref="T22:AA22">SUM(T23:T23)</f>
        <v>0</v>
      </c>
      <c r="U22" s="57">
        <f t="shared" si="4"/>
        <v>0</v>
      </c>
      <c r="V22" s="57">
        <f t="shared" si="4"/>
        <v>0</v>
      </c>
      <c r="W22" s="57">
        <f t="shared" si="4"/>
        <v>1.28</v>
      </c>
      <c r="X22" s="57">
        <f t="shared" si="4"/>
        <v>1.28</v>
      </c>
      <c r="Y22" s="57">
        <f t="shared" si="4"/>
        <v>0</v>
      </c>
      <c r="Z22" s="62">
        <f t="shared" si="4"/>
        <v>0</v>
      </c>
      <c r="AA22" s="57">
        <f t="shared" si="4"/>
        <v>1.28</v>
      </c>
    </row>
    <row r="23" spans="1:27" s="76" customFormat="1" ht="37.5" customHeight="1">
      <c r="A23" s="174" t="s">
        <v>8</v>
      </c>
      <c r="B23" s="24" t="s">
        <v>288</v>
      </c>
      <c r="C23" s="86" t="s">
        <v>296</v>
      </c>
      <c r="D23" s="84"/>
      <c r="E23" s="84"/>
      <c r="F23" s="86" t="s">
        <v>296</v>
      </c>
      <c r="G23" s="86" t="s">
        <v>296</v>
      </c>
      <c r="H23" s="84"/>
      <c r="I23" s="84"/>
      <c r="J23" s="86" t="s">
        <v>296</v>
      </c>
      <c r="K23" s="65">
        <f>ROUND(('прил.1.1Перечень'!G21/1.18),2)</f>
        <v>1.28</v>
      </c>
      <c r="L23" s="84"/>
      <c r="M23" s="84"/>
      <c r="N23" s="84"/>
      <c r="O23" s="86" t="s">
        <v>296</v>
      </c>
      <c r="P23" s="84" t="str">
        <f>O23</f>
        <v>2,73км</v>
      </c>
      <c r="Q23" s="84"/>
      <c r="R23" s="86"/>
      <c r="S23" s="84"/>
      <c r="T23" s="84"/>
      <c r="U23" s="84"/>
      <c r="V23" s="84"/>
      <c r="W23" s="85">
        <f>K23</f>
        <v>1.28</v>
      </c>
      <c r="X23" s="208">
        <f>SUM(T23:W23)</f>
        <v>1.28</v>
      </c>
      <c r="Y23" s="85"/>
      <c r="Z23" s="85"/>
      <c r="AA23" s="84">
        <f>X23+Y23+Z23</f>
        <v>1.28</v>
      </c>
    </row>
    <row r="24" spans="1:27" s="114" customFormat="1" ht="21.75" customHeight="1">
      <c r="A24" s="210" t="s">
        <v>248</v>
      </c>
      <c r="B24" s="180" t="s">
        <v>298</v>
      </c>
      <c r="C24" s="111"/>
      <c r="D24" s="111"/>
      <c r="E24" s="111"/>
      <c r="F24" s="111"/>
      <c r="G24" s="111"/>
      <c r="H24" s="111"/>
      <c r="I24" s="111"/>
      <c r="J24" s="111"/>
      <c r="K24" s="57">
        <f>K25</f>
        <v>11.99</v>
      </c>
      <c r="L24" s="111"/>
      <c r="M24" s="111"/>
      <c r="N24" s="111"/>
      <c r="O24" s="112"/>
      <c r="P24" s="111"/>
      <c r="Q24" s="111"/>
      <c r="R24" s="112"/>
      <c r="S24" s="111"/>
      <c r="T24" s="111"/>
      <c r="U24" s="111"/>
      <c r="V24" s="111"/>
      <c r="W24" s="113"/>
      <c r="X24" s="113"/>
      <c r="Y24" s="57">
        <f>Y25</f>
        <v>0</v>
      </c>
      <c r="Z24" s="57">
        <f>Z25</f>
        <v>11.99</v>
      </c>
      <c r="AA24" s="57">
        <f>AA25</f>
        <v>11.99</v>
      </c>
    </row>
    <row r="25" spans="1:27" s="76" customFormat="1" ht="27.75" customHeight="1">
      <c r="A25" s="211" t="s">
        <v>8</v>
      </c>
      <c r="B25" s="24" t="s">
        <v>299</v>
      </c>
      <c r="C25" s="84"/>
      <c r="D25" s="84"/>
      <c r="E25" s="26" t="s">
        <v>301</v>
      </c>
      <c r="F25" s="26" t="s">
        <v>301</v>
      </c>
      <c r="G25" s="84"/>
      <c r="H25" s="84"/>
      <c r="I25" s="26" t="s">
        <v>301</v>
      </c>
      <c r="J25" s="26" t="s">
        <v>301</v>
      </c>
      <c r="K25" s="65">
        <f>ROUND(('прил.1.1Перечень'!G23/1.18),2)</f>
        <v>11.99</v>
      </c>
      <c r="L25" s="84"/>
      <c r="M25" s="84"/>
      <c r="N25" s="84"/>
      <c r="O25" s="86"/>
      <c r="P25" s="84"/>
      <c r="Q25" s="26"/>
      <c r="R25" s="26" t="s">
        <v>301</v>
      </c>
      <c r="S25" s="26" t="s">
        <v>301</v>
      </c>
      <c r="T25" s="84"/>
      <c r="U25" s="84"/>
      <c r="V25" s="84"/>
      <c r="W25" s="85"/>
      <c r="X25" s="85"/>
      <c r="Y25" s="85"/>
      <c r="Z25" s="85">
        <f>K25</f>
        <v>11.99</v>
      </c>
      <c r="AA25" s="84">
        <f>X25+Y25+Z25</f>
        <v>11.99</v>
      </c>
    </row>
    <row r="26" spans="1:27" s="76" customFormat="1" ht="31.5" hidden="1">
      <c r="A26" s="23" t="s">
        <v>29</v>
      </c>
      <c r="B26" s="31" t="s">
        <v>23</v>
      </c>
      <c r="C26" s="84"/>
      <c r="D26" s="84"/>
      <c r="E26" s="84"/>
      <c r="F26" s="84"/>
      <c r="G26" s="84"/>
      <c r="H26" s="84"/>
      <c r="I26" s="84"/>
      <c r="J26" s="84"/>
      <c r="K26" s="60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76" customFormat="1" ht="11.25" hidden="1">
      <c r="A27" s="32" t="s">
        <v>8</v>
      </c>
      <c r="B27" s="33" t="s">
        <v>11</v>
      </c>
      <c r="C27" s="84"/>
      <c r="D27" s="84"/>
      <c r="E27" s="84"/>
      <c r="F27" s="84"/>
      <c r="G27" s="84"/>
      <c r="H27" s="84"/>
      <c r="I27" s="84"/>
      <c r="J27" s="84"/>
      <c r="K27" s="60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76" customFormat="1" ht="11.25" hidden="1">
      <c r="A28" s="32" t="s">
        <v>12</v>
      </c>
      <c r="B28" s="33" t="s">
        <v>13</v>
      </c>
      <c r="C28" s="84"/>
      <c r="D28" s="84"/>
      <c r="E28" s="84"/>
      <c r="F28" s="84"/>
      <c r="G28" s="84"/>
      <c r="H28" s="84"/>
      <c r="I28" s="84"/>
      <c r="J28" s="84"/>
      <c r="K28" s="60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76" customFormat="1" ht="11.25" hidden="1">
      <c r="A29" s="32" t="s">
        <v>14</v>
      </c>
      <c r="B29" s="33"/>
      <c r="C29" s="84"/>
      <c r="D29" s="84"/>
      <c r="E29" s="84"/>
      <c r="F29" s="84"/>
      <c r="G29" s="84"/>
      <c r="H29" s="84"/>
      <c r="I29" s="84"/>
      <c r="J29" s="84"/>
      <c r="K29" s="60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76" customFormat="1" ht="21" hidden="1">
      <c r="A30" s="27" t="s">
        <v>30</v>
      </c>
      <c r="B30" s="15" t="s">
        <v>15</v>
      </c>
      <c r="C30" s="84"/>
      <c r="D30" s="84"/>
      <c r="E30" s="84"/>
      <c r="F30" s="84"/>
      <c r="G30" s="84"/>
      <c r="H30" s="84"/>
      <c r="I30" s="84"/>
      <c r="J30" s="84"/>
      <c r="K30" s="60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76" customFormat="1" ht="11.25" hidden="1">
      <c r="A31" s="32" t="s">
        <v>8</v>
      </c>
      <c r="B31" s="33" t="s">
        <v>11</v>
      </c>
      <c r="C31" s="84"/>
      <c r="D31" s="84"/>
      <c r="E31" s="84"/>
      <c r="F31" s="84"/>
      <c r="G31" s="84"/>
      <c r="H31" s="84"/>
      <c r="I31" s="84"/>
      <c r="J31" s="84"/>
      <c r="K31" s="60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76" customFormat="1" ht="11.25" hidden="1">
      <c r="A32" s="32" t="s">
        <v>12</v>
      </c>
      <c r="B32" s="33" t="s">
        <v>13</v>
      </c>
      <c r="C32" s="84"/>
      <c r="D32" s="84"/>
      <c r="E32" s="84"/>
      <c r="F32" s="84"/>
      <c r="G32" s="84"/>
      <c r="H32" s="84"/>
      <c r="I32" s="84"/>
      <c r="J32" s="84"/>
      <c r="K32" s="60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76" customFormat="1" ht="11.25" hidden="1">
      <c r="A33" s="32" t="s">
        <v>14</v>
      </c>
      <c r="B33" s="33"/>
      <c r="C33" s="84"/>
      <c r="D33" s="84"/>
      <c r="E33" s="84"/>
      <c r="F33" s="84"/>
      <c r="G33" s="84"/>
      <c r="H33" s="84"/>
      <c r="I33" s="84"/>
      <c r="J33" s="84"/>
      <c r="K33" s="60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76" customFormat="1" ht="42" hidden="1">
      <c r="A34" s="27" t="s">
        <v>31</v>
      </c>
      <c r="B34" s="15" t="s">
        <v>16</v>
      </c>
      <c r="C34" s="84"/>
      <c r="D34" s="84"/>
      <c r="E34" s="84"/>
      <c r="F34" s="84"/>
      <c r="G34" s="84"/>
      <c r="H34" s="84"/>
      <c r="I34" s="84"/>
      <c r="J34" s="84"/>
      <c r="K34" s="60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s="76" customFormat="1" ht="11.25" hidden="1">
      <c r="A35" s="32" t="s">
        <v>8</v>
      </c>
      <c r="B35" s="33" t="s">
        <v>11</v>
      </c>
      <c r="C35" s="84"/>
      <c r="D35" s="84"/>
      <c r="E35" s="84"/>
      <c r="F35" s="84"/>
      <c r="G35" s="84"/>
      <c r="H35" s="84"/>
      <c r="I35" s="84"/>
      <c r="J35" s="84"/>
      <c r="K35" s="60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s="76" customFormat="1" ht="11.25" hidden="1">
      <c r="A36" s="32" t="s">
        <v>12</v>
      </c>
      <c r="B36" s="33" t="s">
        <v>13</v>
      </c>
      <c r="C36" s="84"/>
      <c r="D36" s="84"/>
      <c r="E36" s="84"/>
      <c r="F36" s="84"/>
      <c r="G36" s="84"/>
      <c r="H36" s="84"/>
      <c r="I36" s="84"/>
      <c r="J36" s="84"/>
      <c r="K36" s="60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</row>
    <row r="37" spans="1:27" s="76" customFormat="1" ht="11.25" hidden="1">
      <c r="A37" s="32" t="s">
        <v>14</v>
      </c>
      <c r="B37" s="33"/>
      <c r="C37" s="84"/>
      <c r="D37" s="84"/>
      <c r="E37" s="84"/>
      <c r="F37" s="84"/>
      <c r="G37" s="84"/>
      <c r="H37" s="84"/>
      <c r="I37" s="84"/>
      <c r="J37" s="84"/>
      <c r="K37" s="60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</row>
    <row r="38" spans="1:27" s="76" customFormat="1" ht="11.25" hidden="1">
      <c r="A38" s="27" t="s">
        <v>12</v>
      </c>
      <c r="B38" s="15" t="s">
        <v>17</v>
      </c>
      <c r="C38" s="84"/>
      <c r="D38" s="84"/>
      <c r="E38" s="84"/>
      <c r="F38" s="84"/>
      <c r="G38" s="84"/>
      <c r="H38" s="84"/>
      <c r="I38" s="84"/>
      <c r="J38" s="84"/>
      <c r="K38" s="60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spans="1:27" s="76" customFormat="1" ht="31.5" hidden="1">
      <c r="A39" s="27" t="s">
        <v>32</v>
      </c>
      <c r="B39" s="15" t="s">
        <v>10</v>
      </c>
      <c r="C39" s="84"/>
      <c r="D39" s="84"/>
      <c r="E39" s="84"/>
      <c r="F39" s="84"/>
      <c r="G39" s="84"/>
      <c r="H39" s="84"/>
      <c r="I39" s="84"/>
      <c r="J39" s="84"/>
      <c r="K39" s="60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</row>
    <row r="40" spans="1:27" s="76" customFormat="1" ht="11.25" hidden="1">
      <c r="A40" s="32" t="s">
        <v>8</v>
      </c>
      <c r="B40" s="33" t="s">
        <v>11</v>
      </c>
      <c r="C40" s="84"/>
      <c r="D40" s="84"/>
      <c r="E40" s="84"/>
      <c r="F40" s="84"/>
      <c r="G40" s="84"/>
      <c r="H40" s="84"/>
      <c r="I40" s="84"/>
      <c r="J40" s="84"/>
      <c r="K40" s="60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27" s="76" customFormat="1" ht="11.25" hidden="1">
      <c r="A41" s="32" t="s">
        <v>12</v>
      </c>
      <c r="B41" s="33"/>
      <c r="C41" s="84"/>
      <c r="D41" s="84"/>
      <c r="E41" s="84"/>
      <c r="F41" s="84"/>
      <c r="G41" s="84"/>
      <c r="H41" s="84"/>
      <c r="I41" s="84"/>
      <c r="J41" s="84"/>
      <c r="K41" s="60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spans="1:27" s="76" customFormat="1" ht="27.75" customHeight="1">
      <c r="A42" s="27" t="s">
        <v>12</v>
      </c>
      <c r="B42" s="15" t="s">
        <v>114</v>
      </c>
      <c r="C42" s="84"/>
      <c r="D42" s="84"/>
      <c r="E42" s="84"/>
      <c r="F42" s="84"/>
      <c r="G42" s="84"/>
      <c r="H42" s="84"/>
      <c r="I42" s="84"/>
      <c r="J42" s="84"/>
      <c r="K42" s="57">
        <f aca="true" t="shared" si="5" ref="K42:R42">K43+K46</f>
        <v>3.3861016949152543</v>
      </c>
      <c r="L42" s="62">
        <f t="shared" si="5"/>
        <v>3</v>
      </c>
      <c r="M42" s="62">
        <f t="shared" si="5"/>
        <v>2</v>
      </c>
      <c r="N42" s="62">
        <f t="shared" si="5"/>
        <v>0</v>
      </c>
      <c r="O42" s="62">
        <f t="shared" si="5"/>
        <v>0</v>
      </c>
      <c r="P42" s="62">
        <f t="shared" si="5"/>
        <v>5</v>
      </c>
      <c r="Q42" s="62">
        <f t="shared" si="5"/>
        <v>0</v>
      </c>
      <c r="R42" s="62">
        <f t="shared" si="5"/>
        <v>0</v>
      </c>
      <c r="S42" s="115"/>
      <c r="T42" s="57">
        <f aca="true" t="shared" si="6" ref="T42:AA42">T43+T46</f>
        <v>0.73</v>
      </c>
      <c r="U42" s="57">
        <f t="shared" si="6"/>
        <v>2.65</v>
      </c>
      <c r="V42" s="57">
        <f t="shared" si="6"/>
        <v>0</v>
      </c>
      <c r="W42" s="57">
        <f t="shared" si="6"/>
        <v>0</v>
      </c>
      <c r="X42" s="57">
        <f t="shared" si="6"/>
        <v>3.38</v>
      </c>
      <c r="Y42" s="57">
        <f t="shared" si="6"/>
        <v>0</v>
      </c>
      <c r="Z42" s="57">
        <f t="shared" si="6"/>
        <v>0</v>
      </c>
      <c r="AA42" s="57">
        <f t="shared" si="6"/>
        <v>3.38</v>
      </c>
    </row>
    <row r="43" spans="1:27" s="76" customFormat="1" ht="21" customHeight="1">
      <c r="A43" s="18" t="s">
        <v>32</v>
      </c>
      <c r="B43" s="37" t="s">
        <v>39</v>
      </c>
      <c r="C43" s="84"/>
      <c r="D43" s="84"/>
      <c r="E43" s="84"/>
      <c r="F43" s="84"/>
      <c r="G43" s="84"/>
      <c r="H43" s="84"/>
      <c r="I43" s="84"/>
      <c r="J43" s="84"/>
      <c r="K43" s="57">
        <f>K44+K45</f>
        <v>0.42</v>
      </c>
      <c r="L43" s="62">
        <f>L44+L45</f>
        <v>2</v>
      </c>
      <c r="M43" s="62">
        <f>M44+M45</f>
        <v>1</v>
      </c>
      <c r="N43" s="62">
        <f>N44+N45</f>
        <v>0</v>
      </c>
      <c r="O43" s="62">
        <f>O44+O45</f>
        <v>0</v>
      </c>
      <c r="P43" s="111">
        <f>SUM(L43:O43)</f>
        <v>3</v>
      </c>
      <c r="Q43" s="62">
        <f>Q44+Q45</f>
        <v>0</v>
      </c>
      <c r="R43" s="62">
        <f>R44+R45</f>
        <v>0</v>
      </c>
      <c r="S43" s="84"/>
      <c r="T43" s="62">
        <f aca="true" t="shared" si="7" ref="T43:AA43">T44+T45</f>
        <v>0.22</v>
      </c>
      <c r="U43" s="57">
        <f t="shared" si="7"/>
        <v>0.19</v>
      </c>
      <c r="V43" s="62">
        <f t="shared" si="7"/>
        <v>0</v>
      </c>
      <c r="W43" s="62">
        <f t="shared" si="7"/>
        <v>0</v>
      </c>
      <c r="X43" s="57">
        <f t="shared" si="7"/>
        <v>0.41000000000000003</v>
      </c>
      <c r="Y43" s="57">
        <f t="shared" si="7"/>
        <v>0</v>
      </c>
      <c r="Z43" s="62">
        <f t="shared" si="7"/>
        <v>0</v>
      </c>
      <c r="AA43" s="57">
        <f t="shared" si="7"/>
        <v>0.41000000000000003</v>
      </c>
    </row>
    <row r="44" spans="1:27" s="76" customFormat="1" ht="35.25" customHeight="1">
      <c r="A44" s="38" t="s">
        <v>8</v>
      </c>
      <c r="B44" s="17" t="s">
        <v>137</v>
      </c>
      <c r="C44" s="84"/>
      <c r="D44" s="84"/>
      <c r="E44" s="84"/>
      <c r="F44" s="84"/>
      <c r="G44" s="84"/>
      <c r="H44" s="84"/>
      <c r="I44" s="84"/>
      <c r="J44" s="84"/>
      <c r="K44" s="65">
        <f>ROUND(('прил.1.1Перечень'!G42/1.18),2)</f>
        <v>0.04</v>
      </c>
      <c r="L44" s="84">
        <v>1</v>
      </c>
      <c r="M44" s="84"/>
      <c r="N44" s="84"/>
      <c r="O44" s="84"/>
      <c r="P44" s="84">
        <f>SUM(L44:O44)</f>
        <v>1</v>
      </c>
      <c r="Q44" s="84"/>
      <c r="R44" s="84"/>
      <c r="S44" s="84"/>
      <c r="T44" s="208">
        <f>ROUND((L44*40000/1000000/1.18),2)</f>
        <v>0.03</v>
      </c>
      <c r="U44" s="87"/>
      <c r="V44" s="85"/>
      <c r="W44" s="87"/>
      <c r="X44" s="208">
        <f>SUM(T44:W44)</f>
        <v>0.03</v>
      </c>
      <c r="Y44" s="85">
        <f>ROUND('прил.1.1Перечень'!O42/1.18,2)</f>
        <v>0</v>
      </c>
      <c r="Z44" s="85"/>
      <c r="AA44" s="84">
        <f aca="true" t="shared" si="8" ref="AA44:AA58">X44+Y44+Z44</f>
        <v>0.03</v>
      </c>
    </row>
    <row r="45" spans="1:27" s="76" customFormat="1" ht="45">
      <c r="A45" s="38" t="s">
        <v>12</v>
      </c>
      <c r="B45" s="17" t="s">
        <v>138</v>
      </c>
      <c r="C45" s="84"/>
      <c r="D45" s="84"/>
      <c r="E45" s="84"/>
      <c r="F45" s="84"/>
      <c r="G45" s="84"/>
      <c r="H45" s="84"/>
      <c r="I45" s="84"/>
      <c r="J45" s="84"/>
      <c r="K45" s="65">
        <f>ROUND(('прил.1.1Перечень'!G43/1.18),2)+0.01</f>
        <v>0.38</v>
      </c>
      <c r="L45" s="84">
        <v>1</v>
      </c>
      <c r="M45" s="84">
        <v>1</v>
      </c>
      <c r="N45" s="84"/>
      <c r="O45" s="84"/>
      <c r="P45" s="84">
        <f>SUM(L45:O45)</f>
        <v>2</v>
      </c>
      <c r="Q45" s="84"/>
      <c r="R45" s="84"/>
      <c r="S45" s="84"/>
      <c r="T45" s="208">
        <f>ROUND((L45*220000/1000000/1.18),2)</f>
        <v>0.19</v>
      </c>
      <c r="U45" s="208">
        <f>ROUND((M45*220000/1000000/1.18),2)</f>
        <v>0.19</v>
      </c>
      <c r="V45" s="87"/>
      <c r="W45" s="87"/>
      <c r="X45" s="208">
        <f>SUM(T45:W45)</f>
        <v>0.38</v>
      </c>
      <c r="Y45" s="208">
        <f>ROUND((Q45*220000/1000000/1.18),2)</f>
        <v>0</v>
      </c>
      <c r="Z45" s="85"/>
      <c r="AA45" s="85">
        <f t="shared" si="8"/>
        <v>0.38</v>
      </c>
    </row>
    <row r="46" spans="1:27" s="76" customFormat="1" ht="20.25" customHeight="1">
      <c r="A46" s="18" t="s">
        <v>271</v>
      </c>
      <c r="B46" s="19" t="s">
        <v>145</v>
      </c>
      <c r="C46" s="84"/>
      <c r="D46" s="84"/>
      <c r="E46" s="84"/>
      <c r="F46" s="84"/>
      <c r="G46" s="84"/>
      <c r="H46" s="84"/>
      <c r="I46" s="84"/>
      <c r="J46" s="84"/>
      <c r="K46" s="57">
        <f>SUM(K47:K58)</f>
        <v>2.9661016949152543</v>
      </c>
      <c r="L46" s="111">
        <f>SUM(L47:L58)</f>
        <v>1</v>
      </c>
      <c r="M46" s="111">
        <f>SUM(M47:M58)</f>
        <v>1</v>
      </c>
      <c r="N46" s="111"/>
      <c r="O46" s="111"/>
      <c r="P46" s="111">
        <f>SUM(L46:O46)</f>
        <v>2</v>
      </c>
      <c r="Q46" s="111"/>
      <c r="R46" s="62"/>
      <c r="S46" s="111"/>
      <c r="T46" s="62">
        <f>SUM(T47:T58)</f>
        <v>0.51</v>
      </c>
      <c r="U46" s="57">
        <f>SUM(U47:U58)</f>
        <v>2.46</v>
      </c>
      <c r="V46" s="62">
        <f>SUM(V47:V58)</f>
        <v>0</v>
      </c>
      <c r="W46" s="62">
        <f>SUM(W47:W58)</f>
        <v>0</v>
      </c>
      <c r="X46" s="113">
        <f>W46+V46+U46+T46</f>
        <v>2.9699999999999998</v>
      </c>
      <c r="Y46" s="57">
        <f>SUM(Y47:Y58)</f>
        <v>0</v>
      </c>
      <c r="Z46" s="62">
        <f>SUM(Z47:Z58)</f>
        <v>0</v>
      </c>
      <c r="AA46" s="57">
        <f>SUM(AA47:AA58)</f>
        <v>2.9699999999999998</v>
      </c>
    </row>
    <row r="47" spans="1:27" s="76" customFormat="1" ht="10.5" customHeight="1" hidden="1">
      <c r="A47" s="304" t="s">
        <v>18</v>
      </c>
      <c r="B47" s="30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>
        <f t="shared" si="8"/>
        <v>0</v>
      </c>
    </row>
    <row r="48" spans="1:27" s="76" customFormat="1" ht="31.5" hidden="1">
      <c r="A48" s="27"/>
      <c r="B48" s="15" t="s">
        <v>19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>
        <f t="shared" si="8"/>
        <v>0</v>
      </c>
    </row>
    <row r="49" spans="1:27" s="68" customFormat="1" ht="11.25" hidden="1">
      <c r="A49" s="32" t="s">
        <v>8</v>
      </c>
      <c r="B49" s="33" t="s">
        <v>11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4">
        <f t="shared" si="8"/>
        <v>0</v>
      </c>
    </row>
    <row r="50" spans="1:27" s="68" customFormat="1" ht="11.25" hidden="1">
      <c r="A50" s="32" t="s">
        <v>12</v>
      </c>
      <c r="B50" s="33" t="s">
        <v>13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4">
        <f t="shared" si="8"/>
        <v>0</v>
      </c>
    </row>
    <row r="51" spans="1:27" s="68" customFormat="1" ht="11.25" hidden="1">
      <c r="A51" s="32" t="s">
        <v>14</v>
      </c>
      <c r="B51" s="33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4">
        <f t="shared" si="8"/>
        <v>0</v>
      </c>
    </row>
    <row r="52" spans="1:27" s="68" customFormat="1" ht="11.25" hidden="1">
      <c r="A52" s="212"/>
      <c r="B52" s="213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4">
        <f t="shared" si="8"/>
        <v>0</v>
      </c>
    </row>
    <row r="53" spans="1:27" s="68" customFormat="1" ht="11.25" hidden="1">
      <c r="A53" s="212"/>
      <c r="B53" s="213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4">
        <f t="shared" si="8"/>
        <v>0</v>
      </c>
    </row>
    <row r="54" spans="1:27" s="68" customFormat="1" ht="11.25" hidden="1">
      <c r="A54" s="212"/>
      <c r="B54" s="213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4">
        <f t="shared" si="8"/>
        <v>0</v>
      </c>
    </row>
    <row r="55" spans="1:27" s="68" customFormat="1" ht="11.25" hidden="1">
      <c r="A55" s="212"/>
      <c r="B55" s="213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4">
        <f t="shared" si="8"/>
        <v>0</v>
      </c>
    </row>
    <row r="56" spans="1:27" s="68" customFormat="1" ht="11.25" hidden="1">
      <c r="A56" s="212"/>
      <c r="B56" s="213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4">
        <f t="shared" si="8"/>
        <v>0</v>
      </c>
    </row>
    <row r="57" spans="1:27" s="68" customFormat="1" ht="27" customHeight="1">
      <c r="A57" s="174" t="s">
        <v>8</v>
      </c>
      <c r="B57" s="17" t="s">
        <v>110</v>
      </c>
      <c r="C57" s="80"/>
      <c r="D57" s="80"/>
      <c r="E57" s="80"/>
      <c r="F57" s="80"/>
      <c r="G57" s="80"/>
      <c r="H57" s="80"/>
      <c r="I57" s="80"/>
      <c r="J57" s="80"/>
      <c r="K57" s="85">
        <f>'прил.1.1Перечень'!G45/1.18</f>
        <v>0.5084745762711864</v>
      </c>
      <c r="L57" s="84">
        <v>1</v>
      </c>
      <c r="M57" s="84"/>
      <c r="N57" s="84"/>
      <c r="O57" s="84"/>
      <c r="P57" s="84">
        <f>SUM(L57:O57)</f>
        <v>1</v>
      </c>
      <c r="Q57" s="84"/>
      <c r="R57" s="84"/>
      <c r="S57" s="84"/>
      <c r="T57" s="208">
        <f>ROUND((L57*600000/1000000/1.18),2)</f>
        <v>0.51</v>
      </c>
      <c r="U57" s="84"/>
      <c r="V57" s="84"/>
      <c r="W57" s="84"/>
      <c r="X57" s="208">
        <f>SUM(T57:W57)</f>
        <v>0.51</v>
      </c>
      <c r="Y57" s="84">
        <f>ROUND('прил.1.1Перечень'!O45/1.18,2)</f>
        <v>0</v>
      </c>
      <c r="Z57" s="84"/>
      <c r="AA57" s="84">
        <f t="shared" si="8"/>
        <v>0.51</v>
      </c>
    </row>
    <row r="58" spans="1:27" s="68" customFormat="1" ht="24.75" customHeight="1">
      <c r="A58" s="174" t="s">
        <v>12</v>
      </c>
      <c r="B58" s="17" t="s">
        <v>311</v>
      </c>
      <c r="C58" s="80"/>
      <c r="D58" s="80"/>
      <c r="E58" s="80"/>
      <c r="F58" s="80"/>
      <c r="G58" s="80"/>
      <c r="H58" s="80"/>
      <c r="I58" s="80"/>
      <c r="J58" s="80"/>
      <c r="K58" s="85">
        <f>'прил.1.1Перечень'!G46/1.18</f>
        <v>2.457627118644068</v>
      </c>
      <c r="L58" s="84"/>
      <c r="M58" s="84">
        <v>1</v>
      </c>
      <c r="N58" s="84"/>
      <c r="O58" s="84"/>
      <c r="P58" s="84">
        <f>SUM(L58:O58)</f>
        <v>1</v>
      </c>
      <c r="Q58" s="84"/>
      <c r="R58" s="84"/>
      <c r="S58" s="84"/>
      <c r="T58" s="84"/>
      <c r="U58" s="84">
        <f>ROUND('прил.1.1Перечень'!N46/1.18,2)</f>
        <v>2.46</v>
      </c>
      <c r="V58" s="84"/>
      <c r="W58" s="84"/>
      <c r="X58" s="85">
        <f>W58+V58+U58+T58</f>
        <v>2.46</v>
      </c>
      <c r="Y58" s="84"/>
      <c r="Z58" s="84"/>
      <c r="AA58" s="84">
        <f t="shared" si="8"/>
        <v>2.46</v>
      </c>
    </row>
    <row r="60" s="68" customFormat="1" ht="10.5" hidden="1">
      <c r="A60" s="82" t="s">
        <v>72</v>
      </c>
    </row>
    <row r="61" spans="1:27" s="68" customFormat="1" ht="10.5" hidden="1">
      <c r="A61" s="305" t="s">
        <v>73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</row>
    <row r="62" spans="1:27" s="68" customFormat="1" ht="10.5" hidden="1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</row>
    <row r="63" s="68" customFormat="1" ht="10.5" hidden="1">
      <c r="A63" s="82" t="s">
        <v>74</v>
      </c>
    </row>
    <row r="64" s="68" customFormat="1" ht="10.5" hidden="1">
      <c r="A64" s="82" t="s">
        <v>75</v>
      </c>
    </row>
    <row r="67" spans="1:19" s="50" customFormat="1" ht="26.25" customHeight="1" hidden="1">
      <c r="A67" s="45"/>
      <c r="B67" s="286"/>
      <c r="C67" s="286"/>
      <c r="D67" s="286"/>
      <c r="E67" s="286"/>
      <c r="F67" s="47"/>
      <c r="G67" s="48"/>
      <c r="N67" s="51"/>
      <c r="O67" s="51"/>
      <c r="P67" s="287"/>
      <c r="Q67" s="287"/>
      <c r="R67" s="287"/>
      <c r="S67" s="287"/>
    </row>
    <row r="68" spans="1:19" s="50" customFormat="1" ht="12.75" customHeight="1">
      <c r="A68" s="45"/>
      <c r="B68" s="46"/>
      <c r="C68" s="46"/>
      <c r="D68" s="46"/>
      <c r="E68" s="46"/>
      <c r="F68" s="47"/>
      <c r="G68" s="48"/>
      <c r="N68" s="51"/>
      <c r="O68" s="51"/>
      <c r="P68" s="49"/>
      <c r="Q68" s="49"/>
      <c r="R68" s="49"/>
      <c r="S68" s="49"/>
    </row>
    <row r="69" spans="1:19" s="50" customFormat="1" ht="26.25" customHeight="1">
      <c r="A69" s="45"/>
      <c r="B69" s="172" t="s">
        <v>313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 t="s">
        <v>314</v>
      </c>
      <c r="Q69" s="172"/>
      <c r="R69" s="172"/>
      <c r="S69" s="172"/>
    </row>
    <row r="70" spans="1:19" s="50" customFormat="1" ht="12.75">
      <c r="A70" s="45"/>
      <c r="B70" s="46"/>
      <c r="C70" s="46"/>
      <c r="D70" s="46"/>
      <c r="E70" s="46"/>
      <c r="F70" s="47"/>
      <c r="G70" s="48"/>
      <c r="N70" s="51"/>
      <c r="O70" s="51"/>
      <c r="P70" s="49"/>
      <c r="Q70" s="49"/>
      <c r="R70" s="49"/>
      <c r="S70" s="49"/>
    </row>
    <row r="71" spans="1:19" s="50" customFormat="1" ht="31.5" customHeight="1">
      <c r="A71" s="45"/>
      <c r="B71" s="286" t="s">
        <v>297</v>
      </c>
      <c r="C71" s="286"/>
      <c r="D71" s="286"/>
      <c r="E71" s="286"/>
      <c r="F71" s="47"/>
      <c r="G71" s="48"/>
      <c r="N71" s="51"/>
      <c r="O71" s="51"/>
      <c r="P71" s="287" t="s">
        <v>315</v>
      </c>
      <c r="Q71" s="287"/>
      <c r="R71" s="287"/>
      <c r="S71" s="287"/>
    </row>
    <row r="72" spans="2:19" ht="15">
      <c r="B72" s="46"/>
      <c r="C72" s="46"/>
      <c r="D72" s="46"/>
      <c r="E72" s="46"/>
      <c r="F72" s="47"/>
      <c r="G72" s="48"/>
      <c r="H72" s="50"/>
      <c r="I72" s="50"/>
      <c r="J72" s="50"/>
      <c r="K72" s="50"/>
      <c r="L72" s="50"/>
      <c r="M72" s="50"/>
      <c r="N72" s="51"/>
      <c r="O72" s="51"/>
      <c r="P72" s="49"/>
      <c r="Q72" s="49"/>
      <c r="R72" s="45"/>
      <c r="S72" s="45"/>
    </row>
    <row r="73" spans="2:19" ht="27" customHeight="1">
      <c r="B73" s="286" t="s">
        <v>235</v>
      </c>
      <c r="C73" s="286"/>
      <c r="D73" s="286"/>
      <c r="E73" s="286"/>
      <c r="F73" s="47"/>
      <c r="G73" s="48"/>
      <c r="H73" s="47"/>
      <c r="I73" s="47"/>
      <c r="J73" s="47"/>
      <c r="K73" s="47"/>
      <c r="L73" s="47"/>
      <c r="M73" s="47"/>
      <c r="N73" s="48"/>
      <c r="O73" s="48"/>
      <c r="P73" s="287" t="s">
        <v>328</v>
      </c>
      <c r="Q73" s="287"/>
      <c r="R73" s="287"/>
      <c r="S73" s="287"/>
    </row>
  </sheetData>
  <sheetProtection/>
  <mergeCells count="32">
    <mergeCell ref="X1:AA1"/>
    <mergeCell ref="L10:AA10"/>
    <mergeCell ref="A8:AA8"/>
    <mergeCell ref="C10:F11"/>
    <mergeCell ref="B10:B13"/>
    <mergeCell ref="X4:AA4"/>
    <mergeCell ref="X3:AA3"/>
    <mergeCell ref="AA11:AA12"/>
    <mergeCell ref="S11:S12"/>
    <mergeCell ref="G12:J12"/>
    <mergeCell ref="B73:E73"/>
    <mergeCell ref="P73:S73"/>
    <mergeCell ref="K10:K12"/>
    <mergeCell ref="L11:P11"/>
    <mergeCell ref="A47:B47"/>
    <mergeCell ref="A61:AA62"/>
    <mergeCell ref="C12:F12"/>
    <mergeCell ref="A10:A13"/>
    <mergeCell ref="T13:AA13"/>
    <mergeCell ref="T11:X11"/>
    <mergeCell ref="Z11:Z12"/>
    <mergeCell ref="Y11:Y12"/>
    <mergeCell ref="Y6:Z6"/>
    <mergeCell ref="X5:AA5"/>
    <mergeCell ref="Q11:Q12"/>
    <mergeCell ref="R11:R12"/>
    <mergeCell ref="B67:E67"/>
    <mergeCell ref="G10:J11"/>
    <mergeCell ref="P67:S67"/>
    <mergeCell ref="B71:E71"/>
    <mergeCell ref="P71:S71"/>
    <mergeCell ref="L13:S13"/>
  </mergeCells>
  <printOptions/>
  <pageMargins left="0.2755905511811024" right="0.2362204724409449" top="0.7874015748031497" bottom="0.1968503937007874" header="0" footer="0"/>
  <pageSetup fitToHeight="2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84" zoomScaleNormal="96" zoomScaleSheetLayoutView="84" zoomScalePageLayoutView="0" workbookViewId="0" topLeftCell="A1">
      <pane xSplit="2" ySplit="11" topLeftCell="C3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40" sqref="M40"/>
    </sheetView>
  </sheetViews>
  <sheetFormatPr defaultColWidth="0.875" defaultRowHeight="12.75"/>
  <cols>
    <col min="1" max="1" width="4.375" style="1" customWidth="1"/>
    <col min="2" max="2" width="23.625" style="1" customWidth="1"/>
    <col min="3" max="3" width="9.75390625" style="1" customWidth="1"/>
    <col min="4" max="4" width="9.125" style="1" customWidth="1"/>
    <col min="5" max="5" width="8.00390625" style="1" customWidth="1"/>
    <col min="6" max="6" width="7.25390625" style="1" customWidth="1"/>
    <col min="7" max="7" width="6.25390625" style="1" customWidth="1"/>
    <col min="8" max="8" width="6.75390625" style="1" customWidth="1"/>
    <col min="9" max="9" width="6.625" style="1" customWidth="1"/>
    <col min="10" max="11" width="7.00390625" style="1" customWidth="1"/>
    <col min="12" max="12" width="7.125" style="1" customWidth="1"/>
    <col min="13" max="14" width="7.00390625" style="1" customWidth="1"/>
    <col min="15" max="15" width="7.375" style="1" customWidth="1"/>
    <col min="16" max="16" width="7.875" style="1" customWidth="1"/>
    <col min="17" max="17" width="9.00390625" style="76" customWidth="1"/>
    <col min="18" max="18" width="8.125" style="76" customWidth="1"/>
    <col min="19" max="19" width="8.875" style="76" customWidth="1"/>
    <col min="20" max="20" width="8.875" style="1" customWidth="1"/>
    <col min="21" max="21" width="17.25390625" style="76" customWidth="1"/>
    <col min="22" max="22" width="9.875" style="1" customWidth="1"/>
    <col min="23" max="23" width="16.625" style="1" customWidth="1"/>
    <col min="24" max="24" width="5.375" style="1" customWidth="1"/>
    <col min="25" max="25" width="4.375" style="1" customWidth="1"/>
    <col min="26" max="27" width="6.125" style="1" customWidth="1"/>
    <col min="28" max="16384" width="0.875" style="1" customWidth="1"/>
  </cols>
  <sheetData>
    <row r="1" spans="17:27" s="2" customFormat="1" ht="29.25" customHeight="1">
      <c r="Q1" s="68"/>
      <c r="R1" s="68"/>
      <c r="S1" s="68"/>
      <c r="U1" s="68"/>
      <c r="W1" s="316" t="s">
        <v>144</v>
      </c>
      <c r="X1" s="316"/>
      <c r="Y1" s="316"/>
      <c r="Z1" s="316"/>
      <c r="AA1" s="52"/>
    </row>
    <row r="2" spans="1:27" s="3" customFormat="1" ht="22.5" customHeight="1">
      <c r="A2" s="317" t="s">
        <v>345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9"/>
      <c r="X2" s="9"/>
      <c r="Y2" s="9"/>
      <c r="Z2" s="9"/>
      <c r="AA2" s="9"/>
    </row>
    <row r="3" spans="23:27" ht="22.5" customHeight="1">
      <c r="W3" s="309" t="s">
        <v>306</v>
      </c>
      <c r="X3" s="309"/>
      <c r="Y3" s="309"/>
      <c r="Z3" s="309"/>
      <c r="AA3" s="53"/>
    </row>
    <row r="4" spans="23:27" ht="25.5" customHeight="1">
      <c r="W4" s="308" t="s">
        <v>307</v>
      </c>
      <c r="X4" s="308"/>
      <c r="Y4" s="308"/>
      <c r="Z4" s="308"/>
      <c r="AA4" s="54"/>
    </row>
    <row r="5" spans="23:27" ht="12.75" customHeight="1">
      <c r="W5" s="302" t="s">
        <v>125</v>
      </c>
      <c r="X5" s="302"/>
      <c r="Y5" s="302"/>
      <c r="Z5" s="302"/>
      <c r="AA5" s="55"/>
    </row>
    <row r="6" spans="23:27" ht="11.25">
      <c r="W6" s="74" t="s">
        <v>126</v>
      </c>
      <c r="X6" s="301"/>
      <c r="Y6" s="301"/>
      <c r="Z6" s="75" t="s">
        <v>342</v>
      </c>
      <c r="AA6" s="56"/>
    </row>
    <row r="9" spans="1:27" s="2" customFormat="1" ht="39.75" customHeight="1">
      <c r="A9" s="310" t="s">
        <v>76</v>
      </c>
      <c r="B9" s="310" t="s">
        <v>77</v>
      </c>
      <c r="C9" s="310" t="s">
        <v>78</v>
      </c>
      <c r="D9" s="310" t="s">
        <v>79</v>
      </c>
      <c r="E9" s="310" t="s">
        <v>80</v>
      </c>
      <c r="F9" s="310"/>
      <c r="G9" s="310"/>
      <c r="H9" s="310" t="s">
        <v>81</v>
      </c>
      <c r="I9" s="310" t="s">
        <v>82</v>
      </c>
      <c r="J9" s="310"/>
      <c r="K9" s="310" t="s">
        <v>83</v>
      </c>
      <c r="L9" s="310"/>
      <c r="M9" s="310"/>
      <c r="N9" s="310"/>
      <c r="O9" s="310" t="s">
        <v>354</v>
      </c>
      <c r="P9" s="310" t="s">
        <v>355</v>
      </c>
      <c r="Q9" s="310" t="s">
        <v>84</v>
      </c>
      <c r="R9" s="310"/>
      <c r="S9" s="312" t="s">
        <v>346</v>
      </c>
      <c r="T9" s="313"/>
      <c r="U9" s="310" t="s">
        <v>85</v>
      </c>
      <c r="V9" s="310"/>
      <c r="W9" s="310"/>
      <c r="X9" s="310" t="s">
        <v>86</v>
      </c>
      <c r="Y9" s="310"/>
      <c r="Z9" s="310"/>
      <c r="AA9" s="310"/>
    </row>
    <row r="10" spans="1:27" s="2" customFormat="1" ht="21.75" customHeight="1">
      <c r="A10" s="310"/>
      <c r="B10" s="310"/>
      <c r="C10" s="310"/>
      <c r="D10" s="310"/>
      <c r="E10" s="310" t="s">
        <v>87</v>
      </c>
      <c r="F10" s="310" t="s">
        <v>88</v>
      </c>
      <c r="G10" s="310" t="s">
        <v>141</v>
      </c>
      <c r="H10" s="310"/>
      <c r="I10" s="310" t="s">
        <v>89</v>
      </c>
      <c r="J10" s="310" t="s">
        <v>90</v>
      </c>
      <c r="K10" s="310" t="s">
        <v>91</v>
      </c>
      <c r="L10" s="310" t="s">
        <v>92</v>
      </c>
      <c r="M10" s="310" t="s">
        <v>93</v>
      </c>
      <c r="N10" s="310" t="s">
        <v>94</v>
      </c>
      <c r="O10" s="310"/>
      <c r="P10" s="310"/>
      <c r="Q10" s="310" t="s">
        <v>95</v>
      </c>
      <c r="R10" s="310" t="s">
        <v>96</v>
      </c>
      <c r="S10" s="314" t="s">
        <v>95</v>
      </c>
      <c r="T10" s="314" t="s">
        <v>96</v>
      </c>
      <c r="U10" s="310" t="s">
        <v>97</v>
      </c>
      <c r="V10" s="310" t="s">
        <v>98</v>
      </c>
      <c r="W10" s="310" t="s">
        <v>99</v>
      </c>
      <c r="X10" s="310" t="s">
        <v>100</v>
      </c>
      <c r="Y10" s="310"/>
      <c r="Z10" s="310" t="s">
        <v>101</v>
      </c>
      <c r="AA10" s="310"/>
    </row>
    <row r="11" spans="1:27" s="2" customFormat="1" ht="110.25" customHeight="1">
      <c r="A11" s="310"/>
      <c r="B11" s="310"/>
      <c r="C11" s="310"/>
      <c r="D11" s="310"/>
      <c r="E11" s="310"/>
      <c r="F11" s="310"/>
      <c r="G11" s="311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5"/>
      <c r="T11" s="315"/>
      <c r="U11" s="310"/>
      <c r="V11" s="310"/>
      <c r="W11" s="310"/>
      <c r="X11" s="14" t="s">
        <v>102</v>
      </c>
      <c r="Y11" s="14" t="s">
        <v>103</v>
      </c>
      <c r="Z11" s="14" t="s">
        <v>104</v>
      </c>
      <c r="AA11" s="14" t="s">
        <v>105</v>
      </c>
    </row>
    <row r="12" spans="1:27" s="2" customFormat="1" ht="10.5">
      <c r="A12" s="15"/>
      <c r="B12" s="58" t="s">
        <v>146</v>
      </c>
      <c r="C12" s="14"/>
      <c r="D12" s="14"/>
      <c r="E12" s="14"/>
      <c r="F12" s="14"/>
      <c r="G12" s="63"/>
      <c r="H12" s="14"/>
      <c r="I12" s="14"/>
      <c r="J12" s="14"/>
      <c r="K12" s="14"/>
      <c r="L12" s="14"/>
      <c r="M12" s="14"/>
      <c r="N12" s="14"/>
      <c r="O12" s="14"/>
      <c r="P12" s="14"/>
      <c r="Q12" s="243">
        <f>Q13+Q34</f>
        <v>22.365000000000002</v>
      </c>
      <c r="R12" s="14"/>
      <c r="S12" s="243">
        <f>S13+S34</f>
        <v>22.365000000000002</v>
      </c>
      <c r="T12" s="14"/>
      <c r="U12" s="14"/>
      <c r="V12" s="14"/>
      <c r="W12" s="14"/>
      <c r="X12" s="14"/>
      <c r="Y12" s="14"/>
      <c r="Z12" s="14"/>
      <c r="AA12" s="14"/>
    </row>
    <row r="13" spans="1:27" s="2" customFormat="1" ht="30.75" customHeight="1">
      <c r="A13" s="27" t="s">
        <v>8</v>
      </c>
      <c r="B13" s="15" t="s">
        <v>9</v>
      </c>
      <c r="C13" s="14" t="s">
        <v>139</v>
      </c>
      <c r="D13" s="14"/>
      <c r="E13" s="14"/>
      <c r="F13" s="14"/>
      <c r="G13" s="63"/>
      <c r="H13" s="14"/>
      <c r="I13" s="14"/>
      <c r="J13" s="14"/>
      <c r="K13" s="14"/>
      <c r="L13" s="14"/>
      <c r="M13" s="14"/>
      <c r="N13" s="14"/>
      <c r="O13" s="14"/>
      <c r="P13" s="14"/>
      <c r="Q13" s="14">
        <f>Q14+Q18+Q22+Q26</f>
        <v>18.375</v>
      </c>
      <c r="R13" s="14"/>
      <c r="S13" s="14">
        <f>S14+S18+S22+S26</f>
        <v>18.375</v>
      </c>
      <c r="T13" s="14"/>
      <c r="U13" s="14"/>
      <c r="V13" s="14"/>
      <c r="W13" s="14"/>
      <c r="X13" s="14"/>
      <c r="Y13" s="14"/>
      <c r="Z13" s="14"/>
      <c r="AA13" s="14"/>
    </row>
    <row r="14" spans="1:27" s="2" customFormat="1" ht="26.25" customHeight="1">
      <c r="A14" s="27" t="s">
        <v>28</v>
      </c>
      <c r="B14" s="15" t="s">
        <v>10</v>
      </c>
      <c r="C14" s="14" t="s">
        <v>139</v>
      </c>
      <c r="D14" s="14"/>
      <c r="E14" s="14"/>
      <c r="F14" s="14"/>
      <c r="G14" s="63"/>
      <c r="H14" s="14"/>
      <c r="I14" s="14"/>
      <c r="J14" s="14"/>
      <c r="K14" s="14"/>
      <c r="L14" s="14"/>
      <c r="M14" s="14"/>
      <c r="N14" s="14"/>
      <c r="O14" s="14"/>
      <c r="P14" s="14"/>
      <c r="Q14" s="243">
        <f>SUM(Q15+Q17+Q29)</f>
        <v>18.375</v>
      </c>
      <c r="R14" s="14"/>
      <c r="S14" s="14">
        <f>SUM(S15+S17+S29)</f>
        <v>18.375</v>
      </c>
      <c r="T14" s="14"/>
      <c r="U14" s="14"/>
      <c r="V14" s="14"/>
      <c r="W14" s="14"/>
      <c r="X14" s="14"/>
      <c r="Y14" s="14"/>
      <c r="Z14" s="14"/>
      <c r="AA14" s="14"/>
    </row>
    <row r="15" spans="1:27" s="2" customFormat="1" ht="21">
      <c r="A15" s="59" t="s">
        <v>127</v>
      </c>
      <c r="B15" s="19" t="s">
        <v>128</v>
      </c>
      <c r="C15" s="14" t="s">
        <v>139</v>
      </c>
      <c r="D15" s="14"/>
      <c r="E15" s="14"/>
      <c r="F15" s="14"/>
      <c r="G15" s="63"/>
      <c r="H15" s="14"/>
      <c r="I15" s="14"/>
      <c r="J15" s="14"/>
      <c r="K15" s="14"/>
      <c r="L15" s="14"/>
      <c r="M15" s="14"/>
      <c r="N15" s="14"/>
      <c r="O15" s="14"/>
      <c r="P15" s="14"/>
      <c r="Q15" s="243">
        <f>SUM(Q16:Q16)</f>
        <v>2.71</v>
      </c>
      <c r="R15" s="14"/>
      <c r="S15" s="14">
        <f>SUM(S16:S16)</f>
        <v>2.71</v>
      </c>
      <c r="T15" s="14"/>
      <c r="U15" s="14"/>
      <c r="V15" s="14"/>
      <c r="W15" s="14"/>
      <c r="X15" s="14"/>
      <c r="Y15" s="14"/>
      <c r="Z15" s="14"/>
      <c r="AA15" s="14"/>
    </row>
    <row r="16" spans="1:27" s="2" customFormat="1" ht="78.75">
      <c r="A16" s="245" t="s">
        <v>8</v>
      </c>
      <c r="B16" s="24" t="s">
        <v>327</v>
      </c>
      <c r="C16" s="14" t="s">
        <v>139</v>
      </c>
      <c r="D16" s="64" t="s">
        <v>334</v>
      </c>
      <c r="E16" s="86" t="s">
        <v>332</v>
      </c>
      <c r="F16" s="14"/>
      <c r="G16" s="63"/>
      <c r="H16" s="14"/>
      <c r="I16" s="64">
        <v>2020</v>
      </c>
      <c r="J16" s="64">
        <v>202</v>
      </c>
      <c r="K16" s="14" t="s">
        <v>140</v>
      </c>
      <c r="L16" s="14" t="s">
        <v>116</v>
      </c>
      <c r="M16" s="14" t="s">
        <v>116</v>
      </c>
      <c r="N16" s="14" t="s">
        <v>116</v>
      </c>
      <c r="O16" s="14" t="s">
        <v>116</v>
      </c>
      <c r="P16" s="14" t="s">
        <v>116</v>
      </c>
      <c r="Q16" s="248">
        <v>2.71</v>
      </c>
      <c r="R16" s="14"/>
      <c r="S16" s="248">
        <v>2.71</v>
      </c>
      <c r="T16" s="14"/>
      <c r="U16" s="33" t="s">
        <v>339</v>
      </c>
      <c r="V16" s="14"/>
      <c r="W16" s="64" t="s">
        <v>338</v>
      </c>
      <c r="X16" s="14"/>
      <c r="Y16" s="14"/>
      <c r="Z16" s="14">
        <v>5</v>
      </c>
      <c r="AA16" s="14"/>
    </row>
    <row r="17" spans="1:27" s="2" customFormat="1" ht="24" customHeight="1">
      <c r="A17" s="61" t="s">
        <v>130</v>
      </c>
      <c r="B17" s="19" t="s">
        <v>129</v>
      </c>
      <c r="C17" s="14" t="s">
        <v>139</v>
      </c>
      <c r="D17" s="14"/>
      <c r="E17" s="14"/>
      <c r="F17" s="14"/>
      <c r="G17" s="63"/>
      <c r="H17" s="14"/>
      <c r="I17" s="14"/>
      <c r="J17" s="14"/>
      <c r="K17" s="14"/>
      <c r="L17" s="14"/>
      <c r="M17" s="14"/>
      <c r="N17" s="14"/>
      <c r="O17" s="14"/>
      <c r="P17" s="14"/>
      <c r="Q17" s="243">
        <f>SUM(Q18:Q28)</f>
        <v>1.515</v>
      </c>
      <c r="R17" s="243"/>
      <c r="S17" s="243">
        <f>SUM(S18:S28)</f>
        <v>1.515</v>
      </c>
      <c r="T17" s="14"/>
      <c r="U17" s="14"/>
      <c r="V17" s="14"/>
      <c r="W17" s="64"/>
      <c r="X17" s="14"/>
      <c r="Y17" s="14"/>
      <c r="Z17" s="14"/>
      <c r="AA17" s="14"/>
    </row>
    <row r="18" spans="1:27" s="2" customFormat="1" ht="31.5" hidden="1">
      <c r="A18" s="23" t="s">
        <v>29</v>
      </c>
      <c r="B18" s="31" t="s">
        <v>23</v>
      </c>
      <c r="C18" s="14" t="s">
        <v>139</v>
      </c>
      <c r="D18" s="14"/>
      <c r="E18" s="14"/>
      <c r="F18" s="14"/>
      <c r="G18" s="63"/>
      <c r="H18" s="14"/>
      <c r="I18" s="14"/>
      <c r="J18" s="14"/>
      <c r="K18" s="14" t="s">
        <v>140</v>
      </c>
      <c r="L18" s="14" t="s">
        <v>116</v>
      </c>
      <c r="M18" s="14" t="s">
        <v>116</v>
      </c>
      <c r="N18" s="14" t="s">
        <v>116</v>
      </c>
      <c r="O18" s="14" t="s">
        <v>116</v>
      </c>
      <c r="P18" s="14" t="s">
        <v>116</v>
      </c>
      <c r="Q18" s="14"/>
      <c r="R18" s="14"/>
      <c r="S18" s="14"/>
      <c r="T18" s="14"/>
      <c r="U18" s="14"/>
      <c r="V18" s="14"/>
      <c r="W18" s="64"/>
      <c r="X18" s="14"/>
      <c r="Y18" s="14"/>
      <c r="Z18" s="14"/>
      <c r="AA18" s="14"/>
    </row>
    <row r="19" spans="1:27" s="2" customFormat="1" ht="21" hidden="1">
      <c r="A19" s="32" t="s">
        <v>8</v>
      </c>
      <c r="B19" s="33" t="s">
        <v>11</v>
      </c>
      <c r="C19" s="14" t="s">
        <v>139</v>
      </c>
      <c r="D19" s="14"/>
      <c r="E19" s="14"/>
      <c r="F19" s="14"/>
      <c r="G19" s="63"/>
      <c r="H19" s="14"/>
      <c r="I19" s="14"/>
      <c r="J19" s="14"/>
      <c r="K19" s="14" t="s">
        <v>140</v>
      </c>
      <c r="L19" s="14" t="s">
        <v>116</v>
      </c>
      <c r="M19" s="14" t="s">
        <v>116</v>
      </c>
      <c r="N19" s="14" t="s">
        <v>116</v>
      </c>
      <c r="O19" s="14" t="s">
        <v>116</v>
      </c>
      <c r="P19" s="14" t="s">
        <v>116</v>
      </c>
      <c r="Q19" s="14"/>
      <c r="R19" s="14"/>
      <c r="S19" s="14"/>
      <c r="T19" s="14"/>
      <c r="U19" s="14"/>
      <c r="V19" s="14"/>
      <c r="W19" s="64"/>
      <c r="X19" s="14"/>
      <c r="Y19" s="14"/>
      <c r="Z19" s="14"/>
      <c r="AA19" s="14"/>
    </row>
    <row r="20" spans="1:27" s="2" customFormat="1" ht="21" hidden="1">
      <c r="A20" s="32" t="s">
        <v>12</v>
      </c>
      <c r="B20" s="33" t="s">
        <v>13</v>
      </c>
      <c r="C20" s="14" t="s">
        <v>139</v>
      </c>
      <c r="D20" s="14"/>
      <c r="E20" s="14"/>
      <c r="F20" s="14"/>
      <c r="G20" s="63"/>
      <c r="H20" s="14"/>
      <c r="I20" s="14"/>
      <c r="J20" s="14"/>
      <c r="K20" s="14" t="s">
        <v>140</v>
      </c>
      <c r="L20" s="14" t="s">
        <v>116</v>
      </c>
      <c r="M20" s="14" t="s">
        <v>116</v>
      </c>
      <c r="N20" s="14" t="s">
        <v>116</v>
      </c>
      <c r="O20" s="14" t="s">
        <v>116</v>
      </c>
      <c r="P20" s="14" t="s">
        <v>116</v>
      </c>
      <c r="Q20" s="14"/>
      <c r="R20" s="14"/>
      <c r="S20" s="14"/>
      <c r="T20" s="14"/>
      <c r="U20" s="14"/>
      <c r="V20" s="14"/>
      <c r="W20" s="64"/>
      <c r="X20" s="14"/>
      <c r="Y20" s="14"/>
      <c r="Z20" s="14"/>
      <c r="AA20" s="14"/>
    </row>
    <row r="21" spans="1:27" s="2" customFormat="1" ht="21" hidden="1">
      <c r="A21" s="32" t="s">
        <v>14</v>
      </c>
      <c r="B21" s="33"/>
      <c r="C21" s="14" t="s">
        <v>139</v>
      </c>
      <c r="D21" s="14"/>
      <c r="E21" s="14"/>
      <c r="F21" s="14"/>
      <c r="G21" s="63"/>
      <c r="H21" s="14"/>
      <c r="I21" s="14"/>
      <c r="J21" s="14"/>
      <c r="K21" s="14" t="s">
        <v>140</v>
      </c>
      <c r="L21" s="14" t="s">
        <v>116</v>
      </c>
      <c r="M21" s="14" t="s">
        <v>116</v>
      </c>
      <c r="N21" s="14" t="s">
        <v>116</v>
      </c>
      <c r="O21" s="14" t="s">
        <v>116</v>
      </c>
      <c r="P21" s="14" t="s">
        <v>116</v>
      </c>
      <c r="Q21" s="14"/>
      <c r="R21" s="14"/>
      <c r="S21" s="14"/>
      <c r="T21" s="14"/>
      <c r="U21" s="14"/>
      <c r="V21" s="14"/>
      <c r="W21" s="64"/>
      <c r="X21" s="14"/>
      <c r="Y21" s="14"/>
      <c r="Z21" s="14"/>
      <c r="AA21" s="14"/>
    </row>
    <row r="22" spans="1:27" s="2" customFormat="1" ht="21" hidden="1">
      <c r="A22" s="27" t="s">
        <v>30</v>
      </c>
      <c r="B22" s="15" t="s">
        <v>15</v>
      </c>
      <c r="C22" s="14" t="s">
        <v>139</v>
      </c>
      <c r="D22" s="14"/>
      <c r="E22" s="14"/>
      <c r="F22" s="14"/>
      <c r="G22" s="63"/>
      <c r="H22" s="14"/>
      <c r="I22" s="14"/>
      <c r="J22" s="14"/>
      <c r="K22" s="14" t="s">
        <v>140</v>
      </c>
      <c r="L22" s="14" t="s">
        <v>116</v>
      </c>
      <c r="M22" s="14" t="s">
        <v>116</v>
      </c>
      <c r="N22" s="14" t="s">
        <v>116</v>
      </c>
      <c r="O22" s="14" t="s">
        <v>116</v>
      </c>
      <c r="P22" s="14" t="s">
        <v>116</v>
      </c>
      <c r="Q22" s="14"/>
      <c r="R22" s="14"/>
      <c r="S22" s="14"/>
      <c r="T22" s="14"/>
      <c r="U22" s="14"/>
      <c r="V22" s="14"/>
      <c r="W22" s="64"/>
      <c r="X22" s="14"/>
      <c r="Y22" s="14"/>
      <c r="Z22" s="14"/>
      <c r="AA22" s="14"/>
    </row>
    <row r="23" spans="1:27" s="2" customFormat="1" ht="21" hidden="1">
      <c r="A23" s="32" t="s">
        <v>8</v>
      </c>
      <c r="B23" s="33" t="s">
        <v>11</v>
      </c>
      <c r="C23" s="14" t="s">
        <v>139</v>
      </c>
      <c r="D23" s="14"/>
      <c r="E23" s="14"/>
      <c r="F23" s="14"/>
      <c r="G23" s="63"/>
      <c r="H23" s="14"/>
      <c r="I23" s="14"/>
      <c r="J23" s="14"/>
      <c r="K23" s="14" t="s">
        <v>140</v>
      </c>
      <c r="L23" s="14" t="s">
        <v>116</v>
      </c>
      <c r="M23" s="14" t="s">
        <v>116</v>
      </c>
      <c r="N23" s="14" t="s">
        <v>116</v>
      </c>
      <c r="O23" s="14" t="s">
        <v>116</v>
      </c>
      <c r="P23" s="14" t="s">
        <v>116</v>
      </c>
      <c r="Q23" s="14"/>
      <c r="R23" s="14"/>
      <c r="S23" s="14"/>
      <c r="T23" s="14"/>
      <c r="U23" s="14"/>
      <c r="V23" s="14"/>
      <c r="W23" s="64"/>
      <c r="X23" s="14"/>
      <c r="Y23" s="14"/>
      <c r="Z23" s="14"/>
      <c r="AA23" s="14"/>
    </row>
    <row r="24" spans="1:27" s="2" customFormat="1" ht="21" hidden="1">
      <c r="A24" s="32" t="s">
        <v>12</v>
      </c>
      <c r="B24" s="33" t="s">
        <v>13</v>
      </c>
      <c r="C24" s="14" t="s">
        <v>139</v>
      </c>
      <c r="D24" s="14"/>
      <c r="E24" s="14"/>
      <c r="F24" s="14"/>
      <c r="G24" s="63"/>
      <c r="H24" s="14"/>
      <c r="I24" s="14"/>
      <c r="J24" s="14"/>
      <c r="K24" s="14" t="s">
        <v>140</v>
      </c>
      <c r="L24" s="14" t="s">
        <v>116</v>
      </c>
      <c r="M24" s="14" t="s">
        <v>116</v>
      </c>
      <c r="N24" s="14" t="s">
        <v>116</v>
      </c>
      <c r="O24" s="14" t="s">
        <v>116</v>
      </c>
      <c r="P24" s="14" t="s">
        <v>116</v>
      </c>
      <c r="Q24" s="14"/>
      <c r="R24" s="14"/>
      <c r="S24" s="14"/>
      <c r="T24" s="14"/>
      <c r="U24" s="14"/>
      <c r="V24" s="14"/>
      <c r="W24" s="64"/>
      <c r="X24" s="14"/>
      <c r="Y24" s="14"/>
      <c r="Z24" s="14"/>
      <c r="AA24" s="14"/>
    </row>
    <row r="25" spans="1:27" s="2" customFormat="1" ht="21" hidden="1">
      <c r="A25" s="32" t="s">
        <v>14</v>
      </c>
      <c r="B25" s="33"/>
      <c r="C25" s="14" t="s">
        <v>139</v>
      </c>
      <c r="D25" s="14"/>
      <c r="E25" s="14"/>
      <c r="F25" s="14"/>
      <c r="G25" s="63"/>
      <c r="H25" s="14"/>
      <c r="I25" s="14"/>
      <c r="J25" s="14"/>
      <c r="K25" s="14" t="s">
        <v>140</v>
      </c>
      <c r="L25" s="14" t="s">
        <v>116</v>
      </c>
      <c r="M25" s="14" t="s">
        <v>116</v>
      </c>
      <c r="N25" s="14" t="s">
        <v>116</v>
      </c>
      <c r="O25" s="14" t="s">
        <v>116</v>
      </c>
      <c r="P25" s="14" t="s">
        <v>116</v>
      </c>
      <c r="Q25" s="14"/>
      <c r="R25" s="14"/>
      <c r="S25" s="14"/>
      <c r="T25" s="14"/>
      <c r="U25" s="14"/>
      <c r="V25" s="14"/>
      <c r="W25" s="64"/>
      <c r="X25" s="14"/>
      <c r="Y25" s="14"/>
      <c r="Z25" s="14"/>
      <c r="AA25" s="14"/>
    </row>
    <row r="26" spans="1:27" s="2" customFormat="1" ht="42" hidden="1">
      <c r="A26" s="27" t="s">
        <v>31</v>
      </c>
      <c r="B26" s="15" t="s">
        <v>16</v>
      </c>
      <c r="C26" s="14" t="s">
        <v>139</v>
      </c>
      <c r="D26" s="12"/>
      <c r="E26" s="11"/>
      <c r="F26" s="11"/>
      <c r="G26" s="11"/>
      <c r="H26" s="11"/>
      <c r="I26" s="13"/>
      <c r="J26" s="13"/>
      <c r="K26" s="14" t="s">
        <v>140</v>
      </c>
      <c r="L26" s="14" t="s">
        <v>116</v>
      </c>
      <c r="M26" s="14" t="s">
        <v>116</v>
      </c>
      <c r="N26" s="14" t="s">
        <v>116</v>
      </c>
      <c r="O26" s="14" t="s">
        <v>116</v>
      </c>
      <c r="P26" s="14" t="s">
        <v>116</v>
      </c>
      <c r="Q26" s="94"/>
      <c r="R26" s="94"/>
      <c r="S26" s="94"/>
      <c r="T26" s="11"/>
      <c r="U26" s="98"/>
      <c r="V26" s="12"/>
      <c r="W26" s="12"/>
      <c r="X26" s="11"/>
      <c r="Y26" s="11"/>
      <c r="Z26" s="11"/>
      <c r="AA26" s="11"/>
    </row>
    <row r="27" spans="1:27" s="2" customFormat="1" ht="21" hidden="1">
      <c r="A27" s="32" t="s">
        <v>8</v>
      </c>
      <c r="B27" s="33" t="s">
        <v>11</v>
      </c>
      <c r="C27" s="14" t="s">
        <v>139</v>
      </c>
      <c r="D27" s="12"/>
      <c r="E27" s="11"/>
      <c r="F27" s="11"/>
      <c r="G27" s="11"/>
      <c r="H27" s="11"/>
      <c r="I27" s="13"/>
      <c r="J27" s="13"/>
      <c r="K27" s="14" t="s">
        <v>140</v>
      </c>
      <c r="L27" s="14" t="s">
        <v>116</v>
      </c>
      <c r="M27" s="14" t="s">
        <v>116</v>
      </c>
      <c r="N27" s="14" t="s">
        <v>116</v>
      </c>
      <c r="O27" s="14" t="s">
        <v>116</v>
      </c>
      <c r="P27" s="14" t="s">
        <v>116</v>
      </c>
      <c r="Q27" s="94"/>
      <c r="R27" s="94"/>
      <c r="S27" s="94"/>
      <c r="T27" s="11"/>
      <c r="U27" s="98"/>
      <c r="V27" s="12"/>
      <c r="W27" s="12"/>
      <c r="X27" s="11"/>
      <c r="Y27" s="11"/>
      <c r="Z27" s="11"/>
      <c r="AA27" s="11"/>
    </row>
    <row r="28" spans="1:27" s="2" customFormat="1" ht="78.75">
      <c r="A28" s="32" t="s">
        <v>8</v>
      </c>
      <c r="B28" s="33" t="s">
        <v>288</v>
      </c>
      <c r="C28" s="14" t="s">
        <v>139</v>
      </c>
      <c r="D28" s="92" t="s">
        <v>333</v>
      </c>
      <c r="E28" s="11"/>
      <c r="F28" s="11"/>
      <c r="G28" s="11" t="s">
        <v>296</v>
      </c>
      <c r="H28" s="11"/>
      <c r="I28" s="176" t="s">
        <v>356</v>
      </c>
      <c r="J28" s="176" t="s">
        <v>356</v>
      </c>
      <c r="K28" s="14" t="s">
        <v>140</v>
      </c>
      <c r="L28" s="14" t="s">
        <v>116</v>
      </c>
      <c r="M28" s="14" t="s">
        <v>116</v>
      </c>
      <c r="N28" s="14" t="s">
        <v>116</v>
      </c>
      <c r="O28" s="14" t="s">
        <v>116</v>
      </c>
      <c r="P28" s="14" t="s">
        <v>116</v>
      </c>
      <c r="Q28" s="244">
        <v>1.515</v>
      </c>
      <c r="R28" s="94"/>
      <c r="S28" s="244">
        <v>1.515</v>
      </c>
      <c r="T28" s="11"/>
      <c r="U28" s="33" t="s">
        <v>339</v>
      </c>
      <c r="V28" s="12"/>
      <c r="W28" s="64" t="s">
        <v>338</v>
      </c>
      <c r="X28" s="14"/>
      <c r="Y28" s="14"/>
      <c r="Z28" s="14">
        <v>5</v>
      </c>
      <c r="AA28" s="11"/>
    </row>
    <row r="29" spans="1:27" s="2" customFormat="1" ht="21">
      <c r="A29" s="27" t="s">
        <v>248</v>
      </c>
      <c r="B29" s="37" t="s">
        <v>298</v>
      </c>
      <c r="C29" s="14" t="s">
        <v>139</v>
      </c>
      <c r="D29" s="12"/>
      <c r="E29" s="11"/>
      <c r="F29" s="11"/>
      <c r="G29" s="11"/>
      <c r="H29" s="11"/>
      <c r="I29" s="176"/>
      <c r="J29" s="176"/>
      <c r="K29" s="11"/>
      <c r="L29" s="11"/>
      <c r="M29" s="11"/>
      <c r="N29" s="11"/>
      <c r="O29" s="11"/>
      <c r="P29" s="11"/>
      <c r="Q29" s="178">
        <f>Q30</f>
        <v>14.15</v>
      </c>
      <c r="R29" s="94"/>
      <c r="S29" s="178">
        <f>S30</f>
        <v>14.15</v>
      </c>
      <c r="T29" s="11"/>
      <c r="U29" s="98"/>
      <c r="V29" s="12"/>
      <c r="W29" s="12"/>
      <c r="X29" s="11"/>
      <c r="Y29" s="11"/>
      <c r="Z29" s="11"/>
      <c r="AA29" s="11"/>
    </row>
    <row r="30" spans="1:27" s="2" customFormat="1" ht="78.75">
      <c r="A30" s="32" t="s">
        <v>8</v>
      </c>
      <c r="B30" s="33" t="s">
        <v>299</v>
      </c>
      <c r="C30" s="14" t="s">
        <v>139</v>
      </c>
      <c r="D30" s="92" t="s">
        <v>316</v>
      </c>
      <c r="E30" s="11"/>
      <c r="F30" s="11"/>
      <c r="G30" s="94" t="s">
        <v>301</v>
      </c>
      <c r="H30" s="11"/>
      <c r="I30" s="176" t="s">
        <v>357</v>
      </c>
      <c r="J30" s="176" t="s">
        <v>357</v>
      </c>
      <c r="K30" s="14" t="s">
        <v>140</v>
      </c>
      <c r="L30" s="14" t="s">
        <v>116</v>
      </c>
      <c r="M30" s="14" t="s">
        <v>116</v>
      </c>
      <c r="N30" s="14" t="s">
        <v>116</v>
      </c>
      <c r="O30" s="14" t="s">
        <v>116</v>
      </c>
      <c r="P30" s="14" t="s">
        <v>116</v>
      </c>
      <c r="Q30" s="94">
        <v>14.15</v>
      </c>
      <c r="R30" s="94"/>
      <c r="S30" s="94">
        <v>14.15</v>
      </c>
      <c r="T30" s="11"/>
      <c r="U30" s="33" t="s">
        <v>339</v>
      </c>
      <c r="V30" s="12"/>
      <c r="W30" s="64" t="s">
        <v>338</v>
      </c>
      <c r="X30" s="14"/>
      <c r="Y30" s="14"/>
      <c r="Z30" s="14">
        <v>5</v>
      </c>
      <c r="AA30" s="11"/>
    </row>
    <row r="31" spans="1:27" s="2" customFormat="1" ht="31.5" hidden="1">
      <c r="A31" s="27" t="s">
        <v>32</v>
      </c>
      <c r="B31" s="15" t="s">
        <v>10</v>
      </c>
      <c r="C31" s="14" t="s">
        <v>139</v>
      </c>
      <c r="D31" s="12"/>
      <c r="E31" s="11"/>
      <c r="F31" s="11"/>
      <c r="G31" s="11"/>
      <c r="H31" s="11"/>
      <c r="I31" s="13"/>
      <c r="J31" s="13"/>
      <c r="K31" s="11"/>
      <c r="L31" s="11"/>
      <c r="M31" s="11"/>
      <c r="N31" s="11"/>
      <c r="O31" s="11"/>
      <c r="P31" s="11"/>
      <c r="Q31" s="94"/>
      <c r="R31" s="94"/>
      <c r="S31" s="94"/>
      <c r="T31" s="11"/>
      <c r="U31" s="98"/>
      <c r="V31" s="12"/>
      <c r="W31" s="12"/>
      <c r="X31" s="11"/>
      <c r="Y31" s="11"/>
      <c r="Z31" s="11"/>
      <c r="AA31" s="11"/>
    </row>
    <row r="32" spans="1:27" s="2" customFormat="1" ht="21" hidden="1">
      <c r="A32" s="32" t="s">
        <v>8</v>
      </c>
      <c r="B32" s="33" t="s">
        <v>11</v>
      </c>
      <c r="C32" s="14" t="s">
        <v>139</v>
      </c>
      <c r="D32" s="12"/>
      <c r="E32" s="11"/>
      <c r="F32" s="11"/>
      <c r="G32" s="11"/>
      <c r="H32" s="11"/>
      <c r="I32" s="13"/>
      <c r="J32" s="13"/>
      <c r="K32" s="11"/>
      <c r="L32" s="11"/>
      <c r="M32" s="11"/>
      <c r="N32" s="11"/>
      <c r="O32" s="11"/>
      <c r="P32" s="11"/>
      <c r="Q32" s="94"/>
      <c r="R32" s="94"/>
      <c r="S32" s="94"/>
      <c r="T32" s="11"/>
      <c r="U32" s="98"/>
      <c r="V32" s="12"/>
      <c r="W32" s="12"/>
      <c r="X32" s="11"/>
      <c r="Y32" s="11"/>
      <c r="Z32" s="11"/>
      <c r="AA32" s="11"/>
    </row>
    <row r="33" spans="1:27" s="2" customFormat="1" ht="21" hidden="1">
      <c r="A33" s="32" t="s">
        <v>12</v>
      </c>
      <c r="B33" s="33" t="s">
        <v>13</v>
      </c>
      <c r="C33" s="14" t="s">
        <v>139</v>
      </c>
      <c r="D33" s="12"/>
      <c r="E33" s="11"/>
      <c r="F33" s="11"/>
      <c r="G33" s="11"/>
      <c r="H33" s="11"/>
      <c r="I33" s="13"/>
      <c r="J33" s="13"/>
      <c r="K33" s="11"/>
      <c r="L33" s="11"/>
      <c r="M33" s="11"/>
      <c r="N33" s="11"/>
      <c r="O33" s="11"/>
      <c r="P33" s="11"/>
      <c r="Q33" s="94"/>
      <c r="R33" s="94"/>
      <c r="S33" s="94"/>
      <c r="T33" s="11"/>
      <c r="U33" s="98"/>
      <c r="V33" s="12"/>
      <c r="W33" s="12"/>
      <c r="X33" s="11"/>
      <c r="Y33" s="11"/>
      <c r="Z33" s="11"/>
      <c r="AA33" s="11"/>
    </row>
    <row r="34" spans="1:27" s="2" customFormat="1" ht="24.75" customHeight="1">
      <c r="A34" s="27" t="s">
        <v>12</v>
      </c>
      <c r="B34" s="15" t="s">
        <v>114</v>
      </c>
      <c r="C34" s="14" t="s">
        <v>139</v>
      </c>
      <c r="D34" s="12"/>
      <c r="E34" s="11"/>
      <c r="F34" s="11"/>
      <c r="G34" s="11"/>
      <c r="H34" s="11"/>
      <c r="I34" s="13"/>
      <c r="J34" s="13"/>
      <c r="K34" s="11"/>
      <c r="L34" s="11"/>
      <c r="M34" s="11"/>
      <c r="N34" s="11"/>
      <c r="O34" s="11"/>
      <c r="P34" s="11"/>
      <c r="Q34" s="242">
        <f>Q35+Q38</f>
        <v>3.99</v>
      </c>
      <c r="R34" s="241"/>
      <c r="S34" s="242">
        <f>S35+S38</f>
        <v>3.99</v>
      </c>
      <c r="T34" s="11"/>
      <c r="U34" s="98"/>
      <c r="V34" s="12"/>
      <c r="W34" s="12"/>
      <c r="X34" s="11"/>
      <c r="Y34" s="11"/>
      <c r="Z34" s="11"/>
      <c r="AA34" s="11"/>
    </row>
    <row r="35" spans="1:27" s="7" customFormat="1" ht="21">
      <c r="A35" s="18" t="s">
        <v>32</v>
      </c>
      <c r="B35" s="37" t="s">
        <v>39</v>
      </c>
      <c r="C35" s="14" t="s">
        <v>139</v>
      </c>
      <c r="D35" s="12"/>
      <c r="E35" s="11"/>
      <c r="F35" s="11"/>
      <c r="G35" s="11"/>
      <c r="H35" s="11"/>
      <c r="I35" s="13"/>
      <c r="J35" s="13"/>
      <c r="K35" s="11"/>
      <c r="L35" s="11"/>
      <c r="M35" s="11"/>
      <c r="N35" s="11"/>
      <c r="O35" s="11"/>
      <c r="P35" s="11"/>
      <c r="Q35" s="241">
        <f>Q36+Q37</f>
        <v>0.49</v>
      </c>
      <c r="R35" s="241"/>
      <c r="S35" s="241">
        <f>S36+S37</f>
        <v>0.49</v>
      </c>
      <c r="T35" s="11"/>
      <c r="U35" s="98"/>
      <c r="V35" s="12"/>
      <c r="W35" s="12"/>
      <c r="X35" s="11"/>
      <c r="Y35" s="11"/>
      <c r="Z35" s="14">
        <v>5</v>
      </c>
      <c r="AA35" s="11"/>
    </row>
    <row r="36" spans="1:27" s="7" customFormat="1" ht="94.5">
      <c r="A36" s="38" t="s">
        <v>8</v>
      </c>
      <c r="B36" s="17" t="s">
        <v>137</v>
      </c>
      <c r="C36" s="14" t="s">
        <v>139</v>
      </c>
      <c r="D36" s="12"/>
      <c r="E36" s="11"/>
      <c r="F36" s="11"/>
      <c r="G36" s="11"/>
      <c r="H36" s="11"/>
      <c r="I36" s="13" t="s">
        <v>356</v>
      </c>
      <c r="J36" s="13" t="s">
        <v>356</v>
      </c>
      <c r="K36" s="11"/>
      <c r="L36" s="11"/>
      <c r="M36" s="11"/>
      <c r="N36" s="11"/>
      <c r="O36" s="11"/>
      <c r="P36" s="11"/>
      <c r="Q36" s="94">
        <f>ROUND((1*50000/1000000),2)</f>
        <v>0.05</v>
      </c>
      <c r="R36" s="94"/>
      <c r="S36" s="94">
        <f>ROUND((1*50000/1000000),2)</f>
        <v>0.05</v>
      </c>
      <c r="T36" s="11"/>
      <c r="U36" s="98" t="s">
        <v>142</v>
      </c>
      <c r="V36" s="12"/>
      <c r="W36" s="64" t="s">
        <v>338</v>
      </c>
      <c r="X36" s="14"/>
      <c r="Y36" s="14"/>
      <c r="Z36" s="14">
        <v>5</v>
      </c>
      <c r="AA36" s="11"/>
    </row>
    <row r="37" spans="1:27" s="7" customFormat="1" ht="115.5">
      <c r="A37" s="38" t="s">
        <v>12</v>
      </c>
      <c r="B37" s="17" t="s">
        <v>138</v>
      </c>
      <c r="C37" s="14" t="s">
        <v>139</v>
      </c>
      <c r="D37" s="12"/>
      <c r="E37" s="11"/>
      <c r="F37" s="11"/>
      <c r="G37" s="11"/>
      <c r="H37" s="11"/>
      <c r="I37" s="13" t="s">
        <v>356</v>
      </c>
      <c r="J37" s="13" t="s">
        <v>356</v>
      </c>
      <c r="K37" s="11"/>
      <c r="L37" s="11"/>
      <c r="M37" s="11"/>
      <c r="N37" s="11"/>
      <c r="O37" s="11"/>
      <c r="P37" s="11"/>
      <c r="Q37" s="94">
        <f>ROUND((2*220000/1000000),2)</f>
        <v>0.44</v>
      </c>
      <c r="R37" s="94"/>
      <c r="S37" s="94">
        <f>ROUND((2*220000/1000000),2)</f>
        <v>0.44</v>
      </c>
      <c r="T37" s="11"/>
      <c r="U37" s="98" t="s">
        <v>143</v>
      </c>
      <c r="V37" s="12"/>
      <c r="W37" s="64" t="s">
        <v>338</v>
      </c>
      <c r="X37" s="14"/>
      <c r="Y37" s="14"/>
      <c r="Z37" s="14">
        <v>5</v>
      </c>
      <c r="AA37" s="11"/>
    </row>
    <row r="38" spans="1:27" s="228" customFormat="1" ht="10.5">
      <c r="A38" s="18" t="s">
        <v>37</v>
      </c>
      <c r="B38" s="19" t="s">
        <v>38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113">
        <f>Q39+Q40</f>
        <v>3.5</v>
      </c>
      <c r="R38" s="247"/>
      <c r="S38" s="113">
        <f>S39+S40</f>
        <v>3.5</v>
      </c>
      <c r="T38" s="246"/>
      <c r="U38" s="252"/>
      <c r="V38" s="246"/>
      <c r="W38" s="246"/>
      <c r="X38" s="246"/>
      <c r="Y38" s="246"/>
      <c r="Z38" s="246"/>
      <c r="AA38" s="246"/>
    </row>
    <row r="39" spans="1:27" s="2" customFormat="1" ht="84">
      <c r="A39" s="38" t="s">
        <v>8</v>
      </c>
      <c r="B39" s="43" t="s">
        <v>110</v>
      </c>
      <c r="C39" s="14"/>
      <c r="D39" s="90"/>
      <c r="E39" s="90"/>
      <c r="F39" s="90"/>
      <c r="G39" s="90"/>
      <c r="H39" s="95" t="s">
        <v>336</v>
      </c>
      <c r="I39" s="177">
        <v>2019</v>
      </c>
      <c r="J39" s="177">
        <v>2019</v>
      </c>
      <c r="K39" s="90"/>
      <c r="L39" s="90"/>
      <c r="M39" s="90"/>
      <c r="N39" s="90"/>
      <c r="O39" s="90"/>
      <c r="P39" s="90"/>
      <c r="Q39" s="80">
        <v>0.6</v>
      </c>
      <c r="R39" s="96"/>
      <c r="S39" s="80">
        <v>0.6</v>
      </c>
      <c r="T39" s="90"/>
      <c r="U39" s="99" t="s">
        <v>337</v>
      </c>
      <c r="V39" s="90"/>
      <c r="W39" s="64" t="s">
        <v>338</v>
      </c>
      <c r="X39" s="14"/>
      <c r="Y39" s="14"/>
      <c r="Z39" s="14">
        <v>5</v>
      </c>
      <c r="AA39" s="90"/>
    </row>
    <row r="40" spans="1:27" s="2" customFormat="1" ht="84">
      <c r="A40" s="38" t="s">
        <v>12</v>
      </c>
      <c r="B40" s="173" t="s">
        <v>311</v>
      </c>
      <c r="C40" s="89"/>
      <c r="D40" s="89"/>
      <c r="E40" s="89"/>
      <c r="F40" s="89"/>
      <c r="G40" s="89"/>
      <c r="H40" s="10" t="s">
        <v>335</v>
      </c>
      <c r="I40" s="177">
        <v>2019</v>
      </c>
      <c r="J40" s="177">
        <v>2019</v>
      </c>
      <c r="K40" s="89"/>
      <c r="L40" s="89"/>
      <c r="M40" s="89"/>
      <c r="N40" s="89"/>
      <c r="O40" s="89"/>
      <c r="P40" s="89"/>
      <c r="Q40" s="175">
        <v>2.9</v>
      </c>
      <c r="R40" s="93"/>
      <c r="S40" s="10">
        <v>2.9</v>
      </c>
      <c r="T40" s="89"/>
      <c r="U40" s="99" t="s">
        <v>337</v>
      </c>
      <c r="V40" s="89"/>
      <c r="W40" s="64" t="s">
        <v>338</v>
      </c>
      <c r="X40" s="14"/>
      <c r="Y40" s="14"/>
      <c r="Z40" s="14">
        <v>5</v>
      </c>
      <c r="AA40" s="89"/>
    </row>
    <row r="41" spans="2:21" s="8" customFormat="1" ht="11.25">
      <c r="B41" s="88"/>
      <c r="Q41" s="97"/>
      <c r="R41" s="97"/>
      <c r="S41" s="97"/>
      <c r="U41" s="97"/>
    </row>
    <row r="42" spans="2:21" s="8" customFormat="1" ht="11.25">
      <c r="B42" s="88"/>
      <c r="Q42" s="97"/>
      <c r="R42" s="97"/>
      <c r="S42" s="97"/>
      <c r="U42" s="97"/>
    </row>
    <row r="43" spans="17:21" s="8" customFormat="1" ht="10.5">
      <c r="Q43" s="97"/>
      <c r="R43" s="97"/>
      <c r="S43" s="97"/>
      <c r="U43" s="97"/>
    </row>
    <row r="44" spans="1:19" s="47" customFormat="1" ht="15.75" customHeight="1">
      <c r="A44" s="46"/>
      <c r="B44" s="46"/>
      <c r="C44" s="46"/>
      <c r="D44" s="46"/>
      <c r="E44" s="46"/>
      <c r="G44" s="48"/>
      <c r="N44" s="48"/>
      <c r="O44" s="48"/>
      <c r="P44" s="49"/>
      <c r="Q44" s="49"/>
      <c r="R44" s="49"/>
      <c r="S44" s="49"/>
    </row>
    <row r="45" spans="1:19" s="47" customFormat="1" ht="26.25" customHeight="1">
      <c r="A45" s="46"/>
      <c r="B45" s="172" t="s">
        <v>313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 t="s">
        <v>314</v>
      </c>
      <c r="Q45" s="172"/>
      <c r="R45" s="172"/>
      <c r="S45" s="172"/>
    </row>
    <row r="46" spans="1:19" s="47" customFormat="1" ht="21" customHeight="1">
      <c r="A46" s="46"/>
      <c r="B46" s="46"/>
      <c r="C46" s="46"/>
      <c r="D46" s="46"/>
      <c r="E46" s="46"/>
      <c r="G46" s="48"/>
      <c r="H46" s="50"/>
      <c r="I46" s="50"/>
      <c r="J46" s="50"/>
      <c r="K46" s="50"/>
      <c r="L46" s="50"/>
      <c r="M46" s="50"/>
      <c r="N46" s="51"/>
      <c r="O46" s="51"/>
      <c r="P46" s="49"/>
      <c r="Q46" s="49"/>
      <c r="R46" s="49"/>
      <c r="S46" s="49"/>
    </row>
    <row r="47" spans="1:19" s="47" customFormat="1" ht="49.5" customHeight="1">
      <c r="A47" s="46"/>
      <c r="B47" s="286" t="s">
        <v>297</v>
      </c>
      <c r="C47" s="286"/>
      <c r="D47" s="286"/>
      <c r="E47" s="286"/>
      <c r="G47" s="48"/>
      <c r="H47" s="50"/>
      <c r="I47" s="50"/>
      <c r="J47" s="50"/>
      <c r="K47" s="50"/>
      <c r="L47" s="50"/>
      <c r="M47" s="50"/>
      <c r="N47" s="51"/>
      <c r="O47" s="51"/>
      <c r="P47" s="287" t="s">
        <v>315</v>
      </c>
      <c r="Q47" s="287"/>
      <c r="R47" s="287"/>
      <c r="S47" s="287"/>
    </row>
    <row r="48" spans="2:21" s="2" customFormat="1" ht="12.75">
      <c r="B48" s="46"/>
      <c r="C48" s="46"/>
      <c r="D48" s="46"/>
      <c r="E48" s="46"/>
      <c r="F48" s="47"/>
      <c r="G48" s="48"/>
      <c r="H48" s="50"/>
      <c r="I48" s="50"/>
      <c r="J48" s="50"/>
      <c r="K48" s="50"/>
      <c r="L48" s="50"/>
      <c r="M48" s="50"/>
      <c r="N48" s="51"/>
      <c r="O48" s="51"/>
      <c r="P48" s="49"/>
      <c r="Q48" s="49"/>
      <c r="R48" s="45"/>
      <c r="S48" s="45"/>
      <c r="U48" s="68"/>
    </row>
    <row r="49" spans="2:21" s="2" customFormat="1" ht="12.75" customHeight="1">
      <c r="B49" s="286" t="s">
        <v>235</v>
      </c>
      <c r="C49" s="286"/>
      <c r="D49" s="286"/>
      <c r="E49" s="286"/>
      <c r="F49" s="47"/>
      <c r="G49" s="48"/>
      <c r="H49" s="50"/>
      <c r="I49" s="50"/>
      <c r="J49" s="50"/>
      <c r="K49" s="50"/>
      <c r="L49" s="50"/>
      <c r="M49" s="50"/>
      <c r="N49" s="51"/>
      <c r="O49" s="51"/>
      <c r="P49" s="287" t="s">
        <v>328</v>
      </c>
      <c r="Q49" s="287"/>
      <c r="R49" s="287"/>
      <c r="S49" s="287"/>
      <c r="U49" s="68"/>
    </row>
  </sheetData>
  <sheetProtection/>
  <mergeCells count="42">
    <mergeCell ref="M10:M11"/>
    <mergeCell ref="X10:Y10"/>
    <mergeCell ref="X9:AA9"/>
    <mergeCell ref="W10:W11"/>
    <mergeCell ref="V10:V11"/>
    <mergeCell ref="U9:W9"/>
    <mergeCell ref="W1:Z1"/>
    <mergeCell ref="W3:Z3"/>
    <mergeCell ref="W4:Z4"/>
    <mergeCell ref="T10:T11"/>
    <mergeCell ref="A2:V2"/>
    <mergeCell ref="I9:J9"/>
    <mergeCell ref="I10:I11"/>
    <mergeCell ref="B9:B11"/>
    <mergeCell ref="H9:H11"/>
    <mergeCell ref="O9:O11"/>
    <mergeCell ref="W5:Z5"/>
    <mergeCell ref="X6:Y6"/>
    <mergeCell ref="S9:T9"/>
    <mergeCell ref="S10:S11"/>
    <mergeCell ref="Z10:AA10"/>
    <mergeCell ref="U10:U11"/>
    <mergeCell ref="D9:D11"/>
    <mergeCell ref="Q9:R9"/>
    <mergeCell ref="N10:N11"/>
    <mergeCell ref="E9:G9"/>
    <mergeCell ref="C9:C11"/>
    <mergeCell ref="A9:A11"/>
    <mergeCell ref="Q10:Q11"/>
    <mergeCell ref="K10:K11"/>
    <mergeCell ref="L10:L11"/>
    <mergeCell ref="K9:N9"/>
    <mergeCell ref="B47:E47"/>
    <mergeCell ref="P47:S47"/>
    <mergeCell ref="B49:E49"/>
    <mergeCell ref="P49:S49"/>
    <mergeCell ref="F10:F11"/>
    <mergeCell ref="G10:G11"/>
    <mergeCell ref="E10:E11"/>
    <mergeCell ref="R10:R11"/>
    <mergeCell ref="P9:P11"/>
    <mergeCell ref="J10:J11"/>
  </mergeCells>
  <printOptions/>
  <pageMargins left="0.1968503937007874" right="0.11811023622047245" top="0.5905511811023623" bottom="0.1968503937007874" header="0" footer="0"/>
  <pageSetup fitToHeight="3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89"/>
  <sheetViews>
    <sheetView view="pageBreakPreview" zoomScaleNormal="120" zoomScaleSheetLayoutView="100" zoomScalePageLayoutView="0" workbookViewId="0" topLeftCell="A1">
      <selection activeCell="CT7" sqref="CT7:CV7"/>
    </sheetView>
  </sheetViews>
  <sheetFormatPr defaultColWidth="0.875" defaultRowHeight="12.75"/>
  <cols>
    <col min="1" max="105" width="0.875" style="6" customWidth="1"/>
    <col min="106" max="16384" width="0.875" style="6" customWidth="1"/>
  </cols>
  <sheetData>
    <row r="1" spans="81:105" ht="33.75" customHeight="1">
      <c r="CC1" s="318" t="s">
        <v>147</v>
      </c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</row>
    <row r="3" spans="21:105" ht="12.75">
      <c r="U3" s="10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100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101"/>
      <c r="BZ3" s="319" t="s">
        <v>237</v>
      </c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</row>
    <row r="4" spans="77:105" ht="24.75" customHeight="1">
      <c r="BY4" s="102"/>
      <c r="BZ4" s="321" t="s">
        <v>309</v>
      </c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</row>
    <row r="5" spans="77:105" ht="12.75">
      <c r="BY5" s="103"/>
      <c r="BZ5" s="323" t="s">
        <v>308</v>
      </c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</row>
    <row r="6" spans="78:105" s="1" customFormat="1" ht="11.25">
      <c r="BZ6" s="324" t="s">
        <v>125</v>
      </c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</row>
    <row r="7" spans="77:105" ht="12.75">
      <c r="BY7" s="325" t="s">
        <v>150</v>
      </c>
      <c r="BZ7" s="325"/>
      <c r="CA7" s="326"/>
      <c r="CB7" s="326"/>
      <c r="CC7" s="326"/>
      <c r="CD7" s="327" t="s">
        <v>150</v>
      </c>
      <c r="CE7" s="327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8">
        <v>20</v>
      </c>
      <c r="CR7" s="328"/>
      <c r="CS7" s="328"/>
      <c r="CT7" s="329" t="s">
        <v>348</v>
      </c>
      <c r="CU7" s="329"/>
      <c r="CV7" s="329"/>
      <c r="CW7" s="102"/>
      <c r="CX7" s="105" t="s">
        <v>151</v>
      </c>
      <c r="CY7" s="102"/>
      <c r="CZ7" s="102"/>
      <c r="DA7" s="105"/>
    </row>
    <row r="8" spans="77:105" ht="12.75"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4" t="s">
        <v>152</v>
      </c>
    </row>
    <row r="9" spans="77:105" ht="12.75"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4"/>
    </row>
    <row r="10" spans="1:105" ht="39" customHeight="1">
      <c r="A10" s="330" t="s">
        <v>148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</row>
    <row r="11" spans="1:105" ht="12.75">
      <c r="A11" s="307" t="s">
        <v>347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104"/>
    </row>
    <row r="12" spans="77:105" ht="12.75"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4"/>
    </row>
    <row r="14" ht="13.5" thickBot="1">
      <c r="DA14" s="106" t="s">
        <v>153</v>
      </c>
    </row>
    <row r="15" spans="1:105" ht="12.75">
      <c r="A15" s="331" t="s">
        <v>59</v>
      </c>
      <c r="B15" s="332"/>
      <c r="C15" s="332"/>
      <c r="D15" s="332"/>
      <c r="E15" s="332"/>
      <c r="F15" s="332"/>
      <c r="G15" s="333"/>
      <c r="H15" s="337" t="s">
        <v>154</v>
      </c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3"/>
      <c r="BL15" s="339">
        <v>2019</v>
      </c>
      <c r="BM15" s="340"/>
      <c r="BN15" s="340"/>
      <c r="BO15" s="340"/>
      <c r="BP15" s="340"/>
      <c r="BQ15" s="340"/>
      <c r="BR15" s="340"/>
      <c r="BS15" s="340"/>
      <c r="BT15" s="340"/>
      <c r="BU15" s="340"/>
      <c r="BV15" s="340"/>
      <c r="BW15" s="340"/>
      <c r="BX15" s="340"/>
      <c r="BY15" s="341"/>
      <c r="BZ15" s="339">
        <v>2020</v>
      </c>
      <c r="CA15" s="340"/>
      <c r="CB15" s="340"/>
      <c r="CC15" s="340"/>
      <c r="CD15" s="340"/>
      <c r="CE15" s="340"/>
      <c r="CF15" s="340"/>
      <c r="CG15" s="340"/>
      <c r="CH15" s="340"/>
      <c r="CI15" s="340"/>
      <c r="CJ15" s="340"/>
      <c r="CK15" s="340"/>
      <c r="CL15" s="340"/>
      <c r="CM15" s="341"/>
      <c r="CN15" s="339">
        <v>2021</v>
      </c>
      <c r="CO15" s="340"/>
      <c r="CP15" s="340"/>
      <c r="CQ15" s="340"/>
      <c r="CR15" s="340"/>
      <c r="CS15" s="340"/>
      <c r="CT15" s="340"/>
      <c r="CU15" s="340"/>
      <c r="CV15" s="340"/>
      <c r="CW15" s="340"/>
      <c r="CX15" s="340"/>
      <c r="CY15" s="340"/>
      <c r="CZ15" s="340"/>
      <c r="DA15" s="342"/>
    </row>
    <row r="16" spans="1:105" ht="12.75">
      <c r="A16" s="334"/>
      <c r="B16" s="335"/>
      <c r="C16" s="335"/>
      <c r="D16" s="335"/>
      <c r="E16" s="335"/>
      <c r="F16" s="335"/>
      <c r="G16" s="336"/>
      <c r="H16" s="338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6"/>
      <c r="BL16" s="343" t="s">
        <v>54</v>
      </c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5"/>
      <c r="BZ16" s="343" t="s">
        <v>54</v>
      </c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5"/>
      <c r="CN16" s="343" t="s">
        <v>54</v>
      </c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9"/>
    </row>
    <row r="17" spans="1:105" ht="13.5" thickBot="1">
      <c r="A17" s="350">
        <v>1</v>
      </c>
      <c r="B17" s="351"/>
      <c r="C17" s="351"/>
      <c r="D17" s="351"/>
      <c r="E17" s="351"/>
      <c r="F17" s="351"/>
      <c r="G17" s="352"/>
      <c r="H17" s="353">
        <v>2</v>
      </c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2"/>
      <c r="BL17" s="353">
        <v>3</v>
      </c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2"/>
      <c r="BZ17" s="353">
        <v>4</v>
      </c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2"/>
      <c r="CN17" s="353">
        <v>5</v>
      </c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4"/>
    </row>
    <row r="18" spans="1:105" s="107" customFormat="1" ht="12.75">
      <c r="A18" s="358" t="s">
        <v>155</v>
      </c>
      <c r="B18" s="359"/>
      <c r="C18" s="359"/>
      <c r="D18" s="359"/>
      <c r="E18" s="359"/>
      <c r="F18" s="359"/>
      <c r="G18" s="360"/>
      <c r="H18" s="361" t="s">
        <v>156</v>
      </c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3"/>
      <c r="BL18" s="364">
        <f>BL20+BL21</f>
        <v>41342</v>
      </c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6"/>
      <c r="BZ18" s="364">
        <f>BZ20+BZ21</f>
        <v>42777</v>
      </c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6"/>
      <c r="CN18" s="364">
        <f>CN20+CN21</f>
        <v>64264</v>
      </c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7"/>
    </row>
    <row r="19" spans="1:105" ht="12.75">
      <c r="A19" s="368"/>
      <c r="B19" s="369"/>
      <c r="C19" s="369"/>
      <c r="D19" s="369"/>
      <c r="E19" s="369"/>
      <c r="F19" s="369"/>
      <c r="G19" s="370"/>
      <c r="H19" s="371" t="s">
        <v>157</v>
      </c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3"/>
      <c r="BL19" s="346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74"/>
      <c r="BZ19" s="346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74"/>
      <c r="CN19" s="346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8"/>
    </row>
    <row r="20" spans="1:105" ht="25.5" customHeight="1">
      <c r="A20" s="368" t="s">
        <v>28</v>
      </c>
      <c r="B20" s="369"/>
      <c r="C20" s="369"/>
      <c r="D20" s="369"/>
      <c r="E20" s="369"/>
      <c r="F20" s="369"/>
      <c r="G20" s="370"/>
      <c r="H20" s="378" t="s">
        <v>158</v>
      </c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80"/>
      <c r="BL20" s="346">
        <f>43692-2350</f>
        <v>41342</v>
      </c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74"/>
      <c r="BZ20" s="346">
        <f>44277-1500</f>
        <v>42777</v>
      </c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74"/>
      <c r="CN20" s="346">
        <v>59999</v>
      </c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8"/>
    </row>
    <row r="21" spans="1:105" ht="13.5" thickBot="1">
      <c r="A21" s="381" t="s">
        <v>29</v>
      </c>
      <c r="B21" s="382"/>
      <c r="C21" s="382"/>
      <c r="D21" s="382"/>
      <c r="E21" s="382"/>
      <c r="F21" s="382"/>
      <c r="G21" s="383"/>
      <c r="H21" s="384" t="s">
        <v>159</v>
      </c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6"/>
      <c r="BL21" s="355">
        <v>0</v>
      </c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87"/>
      <c r="BZ21" s="355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87"/>
      <c r="CN21" s="355">
        <v>4265</v>
      </c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7"/>
    </row>
    <row r="22" spans="1:105" ht="12.75">
      <c r="A22" s="358" t="s">
        <v>160</v>
      </c>
      <c r="B22" s="359"/>
      <c r="C22" s="359"/>
      <c r="D22" s="359"/>
      <c r="E22" s="359"/>
      <c r="F22" s="359"/>
      <c r="G22" s="360"/>
      <c r="H22" s="361" t="s">
        <v>161</v>
      </c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3"/>
      <c r="BL22" s="364">
        <f>BL23+BL28+BL29+BL30+BL31</f>
        <v>33317.700464</v>
      </c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6"/>
      <c r="BZ22" s="364">
        <f>BZ23+BZ28+BZ29+BZ30+BZ31</f>
        <v>39927.1</v>
      </c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6"/>
      <c r="CN22" s="364">
        <f>CN23+CN28+CN29+CN30+CN31</f>
        <v>42847.22410000001</v>
      </c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7"/>
    </row>
    <row r="23" spans="1:105" ht="12.75">
      <c r="A23" s="388" t="s">
        <v>8</v>
      </c>
      <c r="B23" s="389"/>
      <c r="C23" s="389"/>
      <c r="D23" s="389"/>
      <c r="E23" s="389"/>
      <c r="F23" s="389"/>
      <c r="G23" s="390"/>
      <c r="H23" s="391" t="s">
        <v>162</v>
      </c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392"/>
      <c r="BK23" s="393"/>
      <c r="BL23" s="375">
        <f>BL25+BL26+BL27</f>
        <v>2553</v>
      </c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94"/>
      <c r="BZ23" s="375">
        <f>BZ25+BZ26+BZ27</f>
        <v>3766</v>
      </c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94"/>
      <c r="CN23" s="375">
        <f>CN25+CN26+CN27</f>
        <v>4170.686</v>
      </c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7"/>
    </row>
    <row r="24" spans="1:105" ht="12.75">
      <c r="A24" s="368"/>
      <c r="B24" s="369"/>
      <c r="C24" s="369"/>
      <c r="D24" s="369"/>
      <c r="E24" s="369"/>
      <c r="F24" s="369"/>
      <c r="G24" s="370"/>
      <c r="H24" s="371" t="s">
        <v>157</v>
      </c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3"/>
      <c r="BL24" s="346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74"/>
      <c r="BZ24" s="346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74"/>
      <c r="CN24" s="346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8"/>
    </row>
    <row r="25" spans="1:105" ht="12.75">
      <c r="A25" s="368" t="s">
        <v>28</v>
      </c>
      <c r="B25" s="369"/>
      <c r="C25" s="369"/>
      <c r="D25" s="369"/>
      <c r="E25" s="369"/>
      <c r="F25" s="369"/>
      <c r="G25" s="370"/>
      <c r="H25" s="371" t="s">
        <v>163</v>
      </c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3"/>
      <c r="BL25" s="346">
        <v>250</v>
      </c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74"/>
      <c r="BZ25" s="346">
        <v>700</v>
      </c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74"/>
      <c r="CN25" s="346">
        <v>1000</v>
      </c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8"/>
    </row>
    <row r="26" spans="1:105" ht="12.75">
      <c r="A26" s="368" t="s">
        <v>29</v>
      </c>
      <c r="B26" s="369"/>
      <c r="C26" s="369"/>
      <c r="D26" s="369"/>
      <c r="E26" s="369"/>
      <c r="F26" s="369"/>
      <c r="G26" s="370"/>
      <c r="H26" s="371" t="s">
        <v>164</v>
      </c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3"/>
      <c r="BL26" s="346">
        <v>2274</v>
      </c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74"/>
      <c r="BZ26" s="346">
        <v>3000</v>
      </c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74"/>
      <c r="CN26" s="346">
        <v>3100</v>
      </c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8"/>
    </row>
    <row r="27" spans="1:105" ht="12.75">
      <c r="A27" s="368" t="s">
        <v>30</v>
      </c>
      <c r="B27" s="369"/>
      <c r="C27" s="369"/>
      <c r="D27" s="369"/>
      <c r="E27" s="369"/>
      <c r="F27" s="369"/>
      <c r="G27" s="370"/>
      <c r="H27" s="371" t="s">
        <v>165</v>
      </c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3"/>
      <c r="BL27" s="346">
        <v>29</v>
      </c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74"/>
      <c r="BZ27" s="346">
        <v>66</v>
      </c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74"/>
      <c r="CN27" s="346">
        <f>BZ27*107.1%</f>
        <v>70.68599999999999</v>
      </c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8"/>
    </row>
    <row r="28" spans="1:105" ht="12.75">
      <c r="A28" s="388" t="s">
        <v>12</v>
      </c>
      <c r="B28" s="389"/>
      <c r="C28" s="389"/>
      <c r="D28" s="389"/>
      <c r="E28" s="389"/>
      <c r="F28" s="389"/>
      <c r="G28" s="390"/>
      <c r="H28" s="391" t="s">
        <v>166</v>
      </c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3"/>
      <c r="BL28" s="375">
        <f>5832*1.074*1.323</f>
        <v>8286.700464</v>
      </c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94"/>
      <c r="BZ28" s="375">
        <v>11000</v>
      </c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94"/>
      <c r="CN28" s="375">
        <v>11500</v>
      </c>
      <c r="CO28" s="376"/>
      <c r="CP28" s="376"/>
      <c r="CQ28" s="376"/>
      <c r="CR28" s="376"/>
      <c r="CS28" s="376"/>
      <c r="CT28" s="376"/>
      <c r="CU28" s="376"/>
      <c r="CV28" s="376"/>
      <c r="CW28" s="376"/>
      <c r="CX28" s="376"/>
      <c r="CY28" s="376"/>
      <c r="CZ28" s="376"/>
      <c r="DA28" s="377"/>
    </row>
    <row r="29" spans="1:105" ht="12.75">
      <c r="A29" s="388" t="s">
        <v>33</v>
      </c>
      <c r="B29" s="389"/>
      <c r="C29" s="389"/>
      <c r="D29" s="389"/>
      <c r="E29" s="389"/>
      <c r="F29" s="389"/>
      <c r="G29" s="390"/>
      <c r="H29" s="391" t="s">
        <v>167</v>
      </c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3"/>
      <c r="BL29" s="375">
        <v>696</v>
      </c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94"/>
      <c r="BZ29" s="375">
        <v>1000</v>
      </c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94"/>
      <c r="CN29" s="375">
        <v>1300</v>
      </c>
      <c r="CO29" s="376"/>
      <c r="CP29" s="376"/>
      <c r="CQ29" s="376"/>
      <c r="CR29" s="376"/>
      <c r="CS29" s="376"/>
      <c r="CT29" s="376"/>
      <c r="CU29" s="376"/>
      <c r="CV29" s="376"/>
      <c r="CW29" s="376"/>
      <c r="CX29" s="376"/>
      <c r="CY29" s="376"/>
      <c r="CZ29" s="376"/>
      <c r="DA29" s="377"/>
    </row>
    <row r="30" spans="1:105" ht="12.75">
      <c r="A30" s="388" t="s">
        <v>111</v>
      </c>
      <c r="B30" s="389"/>
      <c r="C30" s="389"/>
      <c r="D30" s="389"/>
      <c r="E30" s="389"/>
      <c r="F30" s="389"/>
      <c r="G30" s="390"/>
      <c r="H30" s="391" t="s">
        <v>168</v>
      </c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3"/>
      <c r="BL30" s="375">
        <v>150</v>
      </c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94"/>
      <c r="BZ30" s="375">
        <f>BL30*1.074</f>
        <v>161.10000000000002</v>
      </c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94"/>
      <c r="CN30" s="375">
        <f>BZ30*107.1%</f>
        <v>172.53810000000001</v>
      </c>
      <c r="CO30" s="376"/>
      <c r="CP30" s="376"/>
      <c r="CQ30" s="376"/>
      <c r="CR30" s="376"/>
      <c r="CS30" s="376"/>
      <c r="CT30" s="376"/>
      <c r="CU30" s="376"/>
      <c r="CV30" s="376"/>
      <c r="CW30" s="376"/>
      <c r="CX30" s="376"/>
      <c r="CY30" s="376"/>
      <c r="CZ30" s="376"/>
      <c r="DA30" s="377"/>
    </row>
    <row r="31" spans="1:105" ht="12.75">
      <c r="A31" s="388" t="s">
        <v>112</v>
      </c>
      <c r="B31" s="389"/>
      <c r="C31" s="389"/>
      <c r="D31" s="389"/>
      <c r="E31" s="389"/>
      <c r="F31" s="389"/>
      <c r="G31" s="390"/>
      <c r="H31" s="391" t="s">
        <v>169</v>
      </c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3"/>
      <c r="BL31" s="375">
        <f>BL33+BL35+9293+2182</f>
        <v>21632</v>
      </c>
      <c r="BM31" s="376"/>
      <c r="BN31" s="376"/>
      <c r="BO31" s="376"/>
      <c r="BP31" s="376"/>
      <c r="BQ31" s="376"/>
      <c r="BR31" s="376"/>
      <c r="BS31" s="376"/>
      <c r="BT31" s="376"/>
      <c r="BU31" s="376"/>
      <c r="BV31" s="376"/>
      <c r="BW31" s="376"/>
      <c r="BX31" s="376"/>
      <c r="BY31" s="394"/>
      <c r="BZ31" s="375">
        <v>24000</v>
      </c>
      <c r="CA31" s="376"/>
      <c r="CB31" s="376"/>
      <c r="CC31" s="376"/>
      <c r="CD31" s="376"/>
      <c r="CE31" s="376"/>
      <c r="CF31" s="376"/>
      <c r="CG31" s="376"/>
      <c r="CH31" s="376"/>
      <c r="CI31" s="376"/>
      <c r="CJ31" s="376"/>
      <c r="CK31" s="376"/>
      <c r="CL31" s="376"/>
      <c r="CM31" s="394"/>
      <c r="CN31" s="375">
        <f>BZ31*107.1%</f>
        <v>25704</v>
      </c>
      <c r="CO31" s="376"/>
      <c r="CP31" s="376"/>
      <c r="CQ31" s="376"/>
      <c r="CR31" s="376"/>
      <c r="CS31" s="376"/>
      <c r="CT31" s="376"/>
      <c r="CU31" s="376"/>
      <c r="CV31" s="376"/>
      <c r="CW31" s="376"/>
      <c r="CX31" s="376"/>
      <c r="CY31" s="376"/>
      <c r="CZ31" s="376"/>
      <c r="DA31" s="377"/>
    </row>
    <row r="32" spans="1:105" ht="12.75">
      <c r="A32" s="368"/>
      <c r="B32" s="369"/>
      <c r="C32" s="369"/>
      <c r="D32" s="369"/>
      <c r="E32" s="369"/>
      <c r="F32" s="369"/>
      <c r="G32" s="370"/>
      <c r="H32" s="371" t="s">
        <v>157</v>
      </c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3"/>
      <c r="BL32" s="346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74"/>
      <c r="BZ32" s="346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74"/>
      <c r="CN32" s="346"/>
      <c r="CO32" s="347"/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8"/>
    </row>
    <row r="33" spans="1:105" ht="12.75">
      <c r="A33" s="368" t="s">
        <v>170</v>
      </c>
      <c r="B33" s="369"/>
      <c r="C33" s="369"/>
      <c r="D33" s="369"/>
      <c r="E33" s="369"/>
      <c r="F33" s="369"/>
      <c r="G33" s="370"/>
      <c r="H33" s="371" t="s">
        <v>171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3"/>
      <c r="BL33" s="346">
        <v>5221</v>
      </c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74"/>
      <c r="BZ33" s="346">
        <v>7500</v>
      </c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74"/>
      <c r="CN33" s="346">
        <f>BZ33*107.1%</f>
        <v>8032.5</v>
      </c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8"/>
    </row>
    <row r="34" spans="1:105" ht="12.75">
      <c r="A34" s="368" t="s">
        <v>172</v>
      </c>
      <c r="B34" s="369"/>
      <c r="C34" s="369"/>
      <c r="D34" s="369"/>
      <c r="E34" s="369"/>
      <c r="F34" s="369"/>
      <c r="G34" s="370"/>
      <c r="H34" s="371" t="s">
        <v>173</v>
      </c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3"/>
      <c r="BL34" s="346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74"/>
      <c r="BZ34" s="346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74"/>
      <c r="CN34" s="346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8"/>
    </row>
    <row r="35" spans="1:105" ht="13.5" thickBot="1">
      <c r="A35" s="381" t="s">
        <v>174</v>
      </c>
      <c r="B35" s="382"/>
      <c r="C35" s="382"/>
      <c r="D35" s="382"/>
      <c r="E35" s="382"/>
      <c r="F35" s="382"/>
      <c r="G35" s="383"/>
      <c r="H35" s="384" t="s">
        <v>175</v>
      </c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5"/>
      <c r="BG35" s="385"/>
      <c r="BH35" s="385"/>
      <c r="BI35" s="385"/>
      <c r="BJ35" s="385"/>
      <c r="BK35" s="386"/>
      <c r="BL35" s="355">
        <v>4936</v>
      </c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87"/>
      <c r="BZ35" s="346">
        <f>BL35*1.094</f>
        <v>5399.984</v>
      </c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74"/>
      <c r="CN35" s="346">
        <f>BZ35*107.1%</f>
        <v>5783.382864</v>
      </c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8"/>
    </row>
    <row r="36" spans="1:105" ht="13.5" thickBot="1">
      <c r="A36" s="395" t="s">
        <v>176</v>
      </c>
      <c r="B36" s="396"/>
      <c r="C36" s="396"/>
      <c r="D36" s="396"/>
      <c r="E36" s="396"/>
      <c r="F36" s="396"/>
      <c r="G36" s="397"/>
      <c r="H36" s="398" t="s">
        <v>177</v>
      </c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400"/>
      <c r="BL36" s="401">
        <f>BL18-BL22</f>
        <v>8024.299535999999</v>
      </c>
      <c r="BM36" s="402"/>
      <c r="BN36" s="402"/>
      <c r="BO36" s="402"/>
      <c r="BP36" s="402"/>
      <c r="BQ36" s="402"/>
      <c r="BR36" s="402"/>
      <c r="BS36" s="402"/>
      <c r="BT36" s="402"/>
      <c r="BU36" s="402"/>
      <c r="BV36" s="402"/>
      <c r="BW36" s="402"/>
      <c r="BX36" s="402"/>
      <c r="BY36" s="403"/>
      <c r="BZ36" s="401">
        <f>BZ18-BZ22</f>
        <v>2849.9000000000015</v>
      </c>
      <c r="CA36" s="402"/>
      <c r="CB36" s="402"/>
      <c r="CC36" s="402"/>
      <c r="CD36" s="402"/>
      <c r="CE36" s="402"/>
      <c r="CF36" s="402"/>
      <c r="CG36" s="402"/>
      <c r="CH36" s="402"/>
      <c r="CI36" s="402"/>
      <c r="CJ36" s="402"/>
      <c r="CK36" s="402"/>
      <c r="CL36" s="402"/>
      <c r="CM36" s="403"/>
      <c r="CN36" s="401">
        <f>CN18-CN22</f>
        <v>21416.775899999993</v>
      </c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402"/>
      <c r="DA36" s="404"/>
    </row>
    <row r="37" spans="1:105" ht="12.75">
      <c r="A37" s="358" t="s">
        <v>178</v>
      </c>
      <c r="B37" s="359"/>
      <c r="C37" s="359"/>
      <c r="D37" s="359"/>
      <c r="E37" s="359"/>
      <c r="F37" s="359"/>
      <c r="G37" s="360"/>
      <c r="H37" s="361" t="s">
        <v>179</v>
      </c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3"/>
      <c r="BL37" s="364">
        <f>BL38-BL42</f>
        <v>-0.211</v>
      </c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6"/>
      <c r="BZ37" s="364">
        <f>BZ38-BZ42</f>
        <v>0</v>
      </c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6"/>
      <c r="CN37" s="364">
        <f>CN38-CN42</f>
        <v>0</v>
      </c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7"/>
    </row>
    <row r="38" spans="1:105" ht="12.75">
      <c r="A38" s="368" t="s">
        <v>8</v>
      </c>
      <c r="B38" s="369"/>
      <c r="C38" s="369"/>
      <c r="D38" s="369"/>
      <c r="E38" s="369"/>
      <c r="F38" s="369"/>
      <c r="G38" s="370"/>
      <c r="H38" s="371" t="s">
        <v>180</v>
      </c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3"/>
      <c r="BL38" s="346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74"/>
      <c r="BZ38" s="346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74"/>
      <c r="CN38" s="346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8"/>
    </row>
    <row r="39" spans="1:105" ht="12.75">
      <c r="A39" s="368"/>
      <c r="B39" s="369"/>
      <c r="C39" s="369"/>
      <c r="D39" s="369"/>
      <c r="E39" s="369"/>
      <c r="F39" s="369"/>
      <c r="G39" s="370"/>
      <c r="H39" s="371" t="s">
        <v>181</v>
      </c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3"/>
      <c r="BL39" s="346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74"/>
      <c r="BZ39" s="346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74"/>
      <c r="CN39" s="346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8"/>
    </row>
    <row r="40" spans="1:105" ht="25.5" customHeight="1">
      <c r="A40" s="368" t="s">
        <v>28</v>
      </c>
      <c r="B40" s="369"/>
      <c r="C40" s="369"/>
      <c r="D40" s="369"/>
      <c r="E40" s="369"/>
      <c r="F40" s="369"/>
      <c r="G40" s="370"/>
      <c r="H40" s="378" t="s">
        <v>182</v>
      </c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80"/>
      <c r="BL40" s="346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74"/>
      <c r="BZ40" s="346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74"/>
      <c r="CN40" s="346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8"/>
    </row>
    <row r="41" spans="1:105" ht="12.75">
      <c r="A41" s="368" t="s">
        <v>29</v>
      </c>
      <c r="B41" s="369"/>
      <c r="C41" s="369"/>
      <c r="D41" s="369"/>
      <c r="E41" s="369"/>
      <c r="F41" s="369"/>
      <c r="G41" s="370"/>
      <c r="H41" s="371" t="s">
        <v>183</v>
      </c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3"/>
      <c r="BL41" s="346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74"/>
      <c r="BZ41" s="346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74"/>
      <c r="CN41" s="346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8"/>
    </row>
    <row r="42" spans="1:105" ht="12.75">
      <c r="A42" s="368" t="s">
        <v>12</v>
      </c>
      <c r="B42" s="369"/>
      <c r="C42" s="369"/>
      <c r="D42" s="369"/>
      <c r="E42" s="369"/>
      <c r="F42" s="369"/>
      <c r="G42" s="370"/>
      <c r="H42" s="371" t="s">
        <v>184</v>
      </c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3"/>
      <c r="BL42" s="346">
        <f>BL44</f>
        <v>0.211</v>
      </c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74"/>
      <c r="BZ42" s="346">
        <f>BZ44</f>
        <v>0</v>
      </c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74"/>
      <c r="CN42" s="346">
        <f>CN44</f>
        <v>0</v>
      </c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8"/>
    </row>
    <row r="43" spans="1:105" ht="12.75">
      <c r="A43" s="368"/>
      <c r="B43" s="369"/>
      <c r="C43" s="369"/>
      <c r="D43" s="369"/>
      <c r="E43" s="369"/>
      <c r="F43" s="369"/>
      <c r="G43" s="370"/>
      <c r="H43" s="371" t="s">
        <v>181</v>
      </c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3"/>
      <c r="BL43" s="346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74"/>
      <c r="BZ43" s="346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74"/>
      <c r="CN43" s="346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8"/>
    </row>
    <row r="44" spans="1:105" ht="13.5" thickBot="1">
      <c r="A44" s="381" t="s">
        <v>32</v>
      </c>
      <c r="B44" s="382"/>
      <c r="C44" s="382"/>
      <c r="D44" s="382"/>
      <c r="E44" s="382"/>
      <c r="F44" s="382"/>
      <c r="G44" s="383"/>
      <c r="H44" s="384" t="s">
        <v>185</v>
      </c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6"/>
      <c r="BL44" s="355">
        <v>0.211</v>
      </c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87"/>
      <c r="BZ44" s="355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87"/>
      <c r="CN44" s="355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7"/>
    </row>
    <row r="45" spans="1:105" ht="13.5" thickBot="1">
      <c r="A45" s="395" t="s">
        <v>186</v>
      </c>
      <c r="B45" s="396"/>
      <c r="C45" s="396"/>
      <c r="D45" s="396"/>
      <c r="E45" s="396"/>
      <c r="F45" s="396"/>
      <c r="G45" s="397"/>
      <c r="H45" s="398" t="s">
        <v>187</v>
      </c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400"/>
      <c r="BL45" s="401">
        <f>BL36+BL37</f>
        <v>8024.088535999998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3"/>
      <c r="BZ45" s="401">
        <f>BZ36</f>
        <v>2849.9000000000015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3"/>
      <c r="CN45" s="401">
        <f>CN36</f>
        <v>21416.775899999993</v>
      </c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4"/>
    </row>
    <row r="46" spans="1:105" ht="13.5" thickBot="1">
      <c r="A46" s="395" t="s">
        <v>188</v>
      </c>
      <c r="B46" s="396"/>
      <c r="C46" s="396"/>
      <c r="D46" s="396"/>
      <c r="E46" s="396"/>
      <c r="F46" s="396"/>
      <c r="G46" s="397"/>
      <c r="H46" s="398" t="s">
        <v>189</v>
      </c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400"/>
      <c r="BL46" s="401">
        <f>BL45*20%</f>
        <v>1604.8177071999999</v>
      </c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3"/>
      <c r="BZ46" s="401">
        <f>BZ45*20%</f>
        <v>569.9800000000004</v>
      </c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3"/>
      <c r="CN46" s="401">
        <f>CN45*0.2</f>
        <v>4283.355179999999</v>
      </c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4"/>
    </row>
    <row r="47" spans="1:105" ht="13.5" thickBot="1">
      <c r="A47" s="395" t="s">
        <v>190</v>
      </c>
      <c r="B47" s="396"/>
      <c r="C47" s="396"/>
      <c r="D47" s="396"/>
      <c r="E47" s="396"/>
      <c r="F47" s="396"/>
      <c r="G47" s="397"/>
      <c r="H47" s="398" t="s">
        <v>191</v>
      </c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400"/>
      <c r="BL47" s="401">
        <f>BL45-BL46</f>
        <v>6419.2708287999985</v>
      </c>
      <c r="BM47" s="402"/>
      <c r="BN47" s="402"/>
      <c r="BO47" s="402"/>
      <c r="BP47" s="402"/>
      <c r="BQ47" s="402"/>
      <c r="BR47" s="402"/>
      <c r="BS47" s="402"/>
      <c r="BT47" s="402"/>
      <c r="BU47" s="402"/>
      <c r="BV47" s="402"/>
      <c r="BW47" s="402"/>
      <c r="BX47" s="402"/>
      <c r="BY47" s="403"/>
      <c r="BZ47" s="401">
        <f>BZ45-BZ46</f>
        <v>2279.920000000001</v>
      </c>
      <c r="CA47" s="402"/>
      <c r="CB47" s="402"/>
      <c r="CC47" s="402"/>
      <c r="CD47" s="402"/>
      <c r="CE47" s="402"/>
      <c r="CF47" s="402"/>
      <c r="CG47" s="402"/>
      <c r="CH47" s="402"/>
      <c r="CI47" s="402"/>
      <c r="CJ47" s="402"/>
      <c r="CK47" s="402"/>
      <c r="CL47" s="402"/>
      <c r="CM47" s="403"/>
      <c r="CN47" s="401">
        <f>CN45-CN46</f>
        <v>17133.420719999995</v>
      </c>
      <c r="CO47" s="402"/>
      <c r="CP47" s="402"/>
      <c r="CQ47" s="402"/>
      <c r="CR47" s="402"/>
      <c r="CS47" s="402"/>
      <c r="CT47" s="402"/>
      <c r="CU47" s="402"/>
      <c r="CV47" s="402"/>
      <c r="CW47" s="402"/>
      <c r="CX47" s="402"/>
      <c r="CY47" s="402"/>
      <c r="CZ47" s="402"/>
      <c r="DA47" s="404"/>
    </row>
    <row r="48" spans="1:105" ht="12.75">
      <c r="A48" s="358" t="s">
        <v>192</v>
      </c>
      <c r="B48" s="359"/>
      <c r="C48" s="359"/>
      <c r="D48" s="359"/>
      <c r="E48" s="359"/>
      <c r="F48" s="359"/>
      <c r="G48" s="360"/>
      <c r="H48" s="361" t="s">
        <v>193</v>
      </c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3"/>
      <c r="BL48" s="364">
        <f>BL53</f>
        <v>1604.8177071999996</v>
      </c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  <c r="BW48" s="365"/>
      <c r="BX48" s="365"/>
      <c r="BY48" s="366"/>
      <c r="BZ48" s="364">
        <f>BZ53</f>
        <v>569.9800000000002</v>
      </c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6"/>
      <c r="CN48" s="364">
        <f>CN53</f>
        <v>4283.355179999999</v>
      </c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7"/>
    </row>
    <row r="49" spans="1:105" ht="12.75">
      <c r="A49" s="368"/>
      <c r="B49" s="369"/>
      <c r="C49" s="369"/>
      <c r="D49" s="369"/>
      <c r="E49" s="369"/>
      <c r="F49" s="369"/>
      <c r="G49" s="370"/>
      <c r="H49" s="371" t="s">
        <v>157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3"/>
      <c r="BL49" s="346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74"/>
      <c r="BZ49" s="346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74"/>
      <c r="CN49" s="346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8"/>
    </row>
    <row r="50" spans="1:105" ht="12.75">
      <c r="A50" s="368" t="s">
        <v>8</v>
      </c>
      <c r="B50" s="369"/>
      <c r="C50" s="369"/>
      <c r="D50" s="369"/>
      <c r="E50" s="369"/>
      <c r="F50" s="369"/>
      <c r="G50" s="370"/>
      <c r="H50" s="371" t="s">
        <v>194</v>
      </c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3"/>
      <c r="BL50" s="346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74"/>
      <c r="BZ50" s="346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74"/>
      <c r="CN50" s="346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8"/>
    </row>
    <row r="51" spans="1:105" ht="12.75">
      <c r="A51" s="368" t="s">
        <v>12</v>
      </c>
      <c r="B51" s="369"/>
      <c r="C51" s="369"/>
      <c r="D51" s="369"/>
      <c r="E51" s="369"/>
      <c r="F51" s="369"/>
      <c r="G51" s="370"/>
      <c r="H51" s="371" t="s">
        <v>195</v>
      </c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3"/>
      <c r="BL51" s="346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  <c r="BW51" s="347"/>
      <c r="BX51" s="347"/>
      <c r="BY51" s="374"/>
      <c r="BZ51" s="346"/>
      <c r="CA51" s="347"/>
      <c r="CB51" s="347"/>
      <c r="CC51" s="347"/>
      <c r="CD51" s="347"/>
      <c r="CE51" s="347"/>
      <c r="CF51" s="347"/>
      <c r="CG51" s="347"/>
      <c r="CH51" s="347"/>
      <c r="CI51" s="347"/>
      <c r="CJ51" s="347"/>
      <c r="CK51" s="347"/>
      <c r="CL51" s="347"/>
      <c r="CM51" s="374"/>
      <c r="CN51" s="346"/>
      <c r="CO51" s="347"/>
      <c r="CP51" s="347"/>
      <c r="CQ51" s="347"/>
      <c r="CR51" s="347"/>
      <c r="CS51" s="347"/>
      <c r="CT51" s="347"/>
      <c r="CU51" s="347"/>
      <c r="CV51" s="347"/>
      <c r="CW51" s="347"/>
      <c r="CX51" s="347"/>
      <c r="CY51" s="347"/>
      <c r="CZ51" s="347"/>
      <c r="DA51" s="348"/>
    </row>
    <row r="52" spans="1:105" ht="12.75">
      <c r="A52" s="368" t="s">
        <v>33</v>
      </c>
      <c r="B52" s="369"/>
      <c r="C52" s="369"/>
      <c r="D52" s="369"/>
      <c r="E52" s="369"/>
      <c r="F52" s="369"/>
      <c r="G52" s="370"/>
      <c r="H52" s="371" t="s">
        <v>196</v>
      </c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3"/>
      <c r="BL52" s="346"/>
      <c r="BM52" s="347"/>
      <c r="BN52" s="347"/>
      <c r="BO52" s="347"/>
      <c r="BP52" s="347"/>
      <c r="BQ52" s="347"/>
      <c r="BR52" s="347"/>
      <c r="BS52" s="347"/>
      <c r="BT52" s="347"/>
      <c r="BU52" s="347"/>
      <c r="BV52" s="347"/>
      <c r="BW52" s="347"/>
      <c r="BX52" s="347"/>
      <c r="BY52" s="374"/>
      <c r="BZ52" s="346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74"/>
      <c r="CN52" s="346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8"/>
    </row>
    <row r="53" spans="1:105" ht="13.5" thickBot="1">
      <c r="A53" s="381" t="s">
        <v>111</v>
      </c>
      <c r="B53" s="382"/>
      <c r="C53" s="382"/>
      <c r="D53" s="382"/>
      <c r="E53" s="382"/>
      <c r="F53" s="382"/>
      <c r="G53" s="383"/>
      <c r="H53" s="384" t="s">
        <v>197</v>
      </c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6"/>
      <c r="BL53" s="355">
        <f>BL47*25%</f>
        <v>1604.8177071999996</v>
      </c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87"/>
      <c r="BZ53" s="355">
        <f>BZ47*25%</f>
        <v>569.9800000000002</v>
      </c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87"/>
      <c r="CN53" s="355">
        <f>CN47*25%</f>
        <v>4283.355179999999</v>
      </c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6"/>
      <c r="DA53" s="357"/>
    </row>
    <row r="54" spans="1:105" ht="12.75">
      <c r="A54" s="358" t="s">
        <v>198</v>
      </c>
      <c r="B54" s="359"/>
      <c r="C54" s="359"/>
      <c r="D54" s="359"/>
      <c r="E54" s="359"/>
      <c r="F54" s="359"/>
      <c r="G54" s="360"/>
      <c r="H54" s="361" t="s">
        <v>199</v>
      </c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3"/>
      <c r="BL54" s="364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6"/>
      <c r="BZ54" s="364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6"/>
      <c r="CN54" s="364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7"/>
    </row>
    <row r="55" spans="1:105" ht="12.75">
      <c r="A55" s="368" t="s">
        <v>8</v>
      </c>
      <c r="B55" s="369"/>
      <c r="C55" s="369"/>
      <c r="D55" s="369"/>
      <c r="E55" s="369"/>
      <c r="F55" s="369"/>
      <c r="G55" s="370"/>
      <c r="H55" s="371" t="s">
        <v>200</v>
      </c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3"/>
      <c r="BL55" s="346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  <c r="BW55" s="347"/>
      <c r="BX55" s="347"/>
      <c r="BY55" s="374"/>
      <c r="BZ55" s="346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74"/>
      <c r="CN55" s="346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8"/>
    </row>
    <row r="56" spans="1:105" ht="12.75">
      <c r="A56" s="368" t="s">
        <v>12</v>
      </c>
      <c r="B56" s="369"/>
      <c r="C56" s="369"/>
      <c r="D56" s="369"/>
      <c r="E56" s="369"/>
      <c r="F56" s="369"/>
      <c r="G56" s="370"/>
      <c r="H56" s="371" t="s">
        <v>201</v>
      </c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3"/>
      <c r="BL56" s="346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74"/>
      <c r="BZ56" s="346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74"/>
      <c r="CN56" s="346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8"/>
    </row>
    <row r="57" spans="1:105" ht="13.5" thickBot="1">
      <c r="A57" s="381"/>
      <c r="B57" s="382"/>
      <c r="C57" s="382"/>
      <c r="D57" s="382"/>
      <c r="E57" s="382"/>
      <c r="F57" s="382"/>
      <c r="G57" s="383"/>
      <c r="H57" s="384" t="s">
        <v>202</v>
      </c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6"/>
      <c r="BL57" s="355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87"/>
      <c r="BZ57" s="355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87"/>
      <c r="CN57" s="355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7"/>
    </row>
    <row r="58" spans="1:105" ht="12.75">
      <c r="A58" s="358" t="s">
        <v>203</v>
      </c>
      <c r="B58" s="359"/>
      <c r="C58" s="359"/>
      <c r="D58" s="359"/>
      <c r="E58" s="359"/>
      <c r="F58" s="359"/>
      <c r="G58" s="360"/>
      <c r="H58" s="361" t="s">
        <v>204</v>
      </c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3"/>
      <c r="BL58" s="364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6"/>
      <c r="BZ58" s="364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5"/>
      <c r="CL58" s="365"/>
      <c r="CM58" s="366"/>
      <c r="CN58" s="364"/>
      <c r="CO58" s="365"/>
      <c r="CP58" s="365"/>
      <c r="CQ58" s="365"/>
      <c r="CR58" s="365"/>
      <c r="CS58" s="365"/>
      <c r="CT58" s="365"/>
      <c r="CU58" s="365"/>
      <c r="CV58" s="365"/>
      <c r="CW58" s="365"/>
      <c r="CX58" s="365"/>
      <c r="CY58" s="365"/>
      <c r="CZ58" s="365"/>
      <c r="DA58" s="367"/>
    </row>
    <row r="59" spans="1:105" ht="12.75">
      <c r="A59" s="368" t="s">
        <v>8</v>
      </c>
      <c r="B59" s="369"/>
      <c r="C59" s="369"/>
      <c r="D59" s="369"/>
      <c r="E59" s="369"/>
      <c r="F59" s="369"/>
      <c r="G59" s="370"/>
      <c r="H59" s="371" t="s">
        <v>205</v>
      </c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3"/>
      <c r="BL59" s="346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74"/>
      <c r="BZ59" s="346"/>
      <c r="CA59" s="347"/>
      <c r="CB59" s="347"/>
      <c r="CC59" s="347"/>
      <c r="CD59" s="347"/>
      <c r="CE59" s="347"/>
      <c r="CF59" s="347"/>
      <c r="CG59" s="347"/>
      <c r="CH59" s="347"/>
      <c r="CI59" s="347"/>
      <c r="CJ59" s="347"/>
      <c r="CK59" s="347"/>
      <c r="CL59" s="347"/>
      <c r="CM59" s="374"/>
      <c r="CN59" s="346"/>
      <c r="CO59" s="347"/>
      <c r="CP59" s="347"/>
      <c r="CQ59" s="347"/>
      <c r="CR59" s="347"/>
      <c r="CS59" s="347"/>
      <c r="CT59" s="347"/>
      <c r="CU59" s="347"/>
      <c r="CV59" s="347"/>
      <c r="CW59" s="347"/>
      <c r="CX59" s="347"/>
      <c r="CY59" s="347"/>
      <c r="CZ59" s="347"/>
      <c r="DA59" s="348"/>
    </row>
    <row r="60" spans="1:105" ht="12.75">
      <c r="A60" s="368" t="s">
        <v>12</v>
      </c>
      <c r="B60" s="369"/>
      <c r="C60" s="369"/>
      <c r="D60" s="369"/>
      <c r="E60" s="369"/>
      <c r="F60" s="369"/>
      <c r="G60" s="370"/>
      <c r="H60" s="371" t="s">
        <v>206</v>
      </c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3"/>
      <c r="BL60" s="346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74"/>
      <c r="BZ60" s="346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74"/>
      <c r="CN60" s="346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8"/>
    </row>
    <row r="61" spans="1:105" ht="13.5" thickBot="1">
      <c r="A61" s="381"/>
      <c r="B61" s="382"/>
      <c r="C61" s="382"/>
      <c r="D61" s="382"/>
      <c r="E61" s="382"/>
      <c r="F61" s="382"/>
      <c r="G61" s="383"/>
      <c r="H61" s="384" t="s">
        <v>202</v>
      </c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/>
      <c r="BI61" s="385"/>
      <c r="BJ61" s="385"/>
      <c r="BK61" s="386"/>
      <c r="BL61" s="355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BY61" s="387"/>
      <c r="BZ61" s="355"/>
      <c r="CA61" s="356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387"/>
      <c r="CN61" s="355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7"/>
    </row>
    <row r="62" spans="1:105" ht="12.75">
      <c r="A62" s="358" t="s">
        <v>207</v>
      </c>
      <c r="B62" s="359"/>
      <c r="C62" s="359"/>
      <c r="D62" s="359"/>
      <c r="E62" s="359"/>
      <c r="F62" s="359"/>
      <c r="G62" s="360"/>
      <c r="H62" s="361" t="s">
        <v>208</v>
      </c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3"/>
      <c r="BL62" s="364">
        <f>BL64+BL66</f>
        <v>0</v>
      </c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  <c r="BW62" s="365"/>
      <c r="BX62" s="365"/>
      <c r="BY62" s="366"/>
      <c r="BZ62" s="364">
        <f>BZ64+BZ66</f>
        <v>0</v>
      </c>
      <c r="CA62" s="365"/>
      <c r="CB62" s="365"/>
      <c r="CC62" s="365"/>
      <c r="CD62" s="365"/>
      <c r="CE62" s="365"/>
      <c r="CF62" s="365"/>
      <c r="CG62" s="365"/>
      <c r="CH62" s="365"/>
      <c r="CI62" s="365"/>
      <c r="CJ62" s="365"/>
      <c r="CK62" s="365"/>
      <c r="CL62" s="365"/>
      <c r="CM62" s="366"/>
      <c r="CN62" s="364">
        <f>CN64+CN66</f>
        <v>0</v>
      </c>
      <c r="CO62" s="365"/>
      <c r="CP62" s="365"/>
      <c r="CQ62" s="365"/>
      <c r="CR62" s="365"/>
      <c r="CS62" s="365"/>
      <c r="CT62" s="365"/>
      <c r="CU62" s="365"/>
      <c r="CV62" s="365"/>
      <c r="CW62" s="365"/>
      <c r="CX62" s="365"/>
      <c r="CY62" s="365"/>
      <c r="CZ62" s="365"/>
      <c r="DA62" s="367"/>
    </row>
    <row r="63" spans="1:105" ht="12.75">
      <c r="A63" s="368"/>
      <c r="B63" s="369"/>
      <c r="C63" s="369"/>
      <c r="D63" s="369"/>
      <c r="E63" s="369"/>
      <c r="F63" s="369"/>
      <c r="G63" s="370"/>
      <c r="H63" s="371" t="s">
        <v>209</v>
      </c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3"/>
      <c r="BL63" s="346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  <c r="BW63" s="347"/>
      <c r="BX63" s="347"/>
      <c r="BY63" s="374"/>
      <c r="BZ63" s="346"/>
      <c r="CA63" s="347"/>
      <c r="CB63" s="347"/>
      <c r="CC63" s="347"/>
      <c r="CD63" s="347"/>
      <c r="CE63" s="347"/>
      <c r="CF63" s="347"/>
      <c r="CG63" s="347"/>
      <c r="CH63" s="347"/>
      <c r="CI63" s="347"/>
      <c r="CJ63" s="347"/>
      <c r="CK63" s="347"/>
      <c r="CL63" s="347"/>
      <c r="CM63" s="374"/>
      <c r="CN63" s="346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8"/>
    </row>
    <row r="64" spans="1:105" ht="12.75">
      <c r="A64" s="368" t="s">
        <v>8</v>
      </c>
      <c r="B64" s="369"/>
      <c r="C64" s="369"/>
      <c r="D64" s="369"/>
      <c r="E64" s="369"/>
      <c r="F64" s="369"/>
      <c r="G64" s="370"/>
      <c r="H64" s="371" t="s">
        <v>210</v>
      </c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3"/>
      <c r="BL64" s="346"/>
      <c r="BM64" s="347"/>
      <c r="BN64" s="347"/>
      <c r="BO64" s="347"/>
      <c r="BP64" s="347"/>
      <c r="BQ64" s="347"/>
      <c r="BR64" s="347"/>
      <c r="BS64" s="347"/>
      <c r="BT64" s="347"/>
      <c r="BU64" s="347"/>
      <c r="BV64" s="347"/>
      <c r="BW64" s="347"/>
      <c r="BX64" s="347"/>
      <c r="BY64" s="374"/>
      <c r="BZ64" s="346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74"/>
      <c r="CN64" s="346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8"/>
    </row>
    <row r="65" spans="1:105" ht="12.75">
      <c r="A65" s="368" t="s">
        <v>28</v>
      </c>
      <c r="B65" s="369"/>
      <c r="C65" s="369"/>
      <c r="D65" s="369"/>
      <c r="E65" s="369"/>
      <c r="F65" s="369"/>
      <c r="G65" s="370"/>
      <c r="H65" s="371" t="s">
        <v>211</v>
      </c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3"/>
      <c r="BL65" s="346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  <c r="BW65" s="347"/>
      <c r="BX65" s="347"/>
      <c r="BY65" s="374"/>
      <c r="BZ65" s="346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74"/>
      <c r="CN65" s="346"/>
      <c r="CO65" s="347"/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348"/>
    </row>
    <row r="66" spans="1:105" ht="13.5" thickBot="1">
      <c r="A66" s="381" t="s">
        <v>12</v>
      </c>
      <c r="B66" s="382"/>
      <c r="C66" s="382"/>
      <c r="D66" s="382"/>
      <c r="E66" s="382"/>
      <c r="F66" s="382"/>
      <c r="G66" s="383"/>
      <c r="H66" s="384" t="s">
        <v>212</v>
      </c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/>
      <c r="BG66" s="385"/>
      <c r="BH66" s="385"/>
      <c r="BI66" s="385"/>
      <c r="BJ66" s="385"/>
      <c r="BK66" s="386"/>
      <c r="BL66" s="355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87"/>
      <c r="BZ66" s="355"/>
      <c r="CA66" s="356"/>
      <c r="CB66" s="356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87"/>
      <c r="CN66" s="355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7"/>
    </row>
    <row r="67" spans="1:105" ht="12.75">
      <c r="A67" s="358" t="s">
        <v>213</v>
      </c>
      <c r="B67" s="359"/>
      <c r="C67" s="359"/>
      <c r="D67" s="359"/>
      <c r="E67" s="359"/>
      <c r="F67" s="359"/>
      <c r="G67" s="360"/>
      <c r="H67" s="361" t="s">
        <v>214</v>
      </c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3"/>
      <c r="BL67" s="364">
        <f>BL69</f>
        <v>0</v>
      </c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6"/>
      <c r="BZ67" s="364">
        <f>BZ69</f>
        <v>0</v>
      </c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5"/>
      <c r="CM67" s="366"/>
      <c r="CN67" s="364">
        <f>CN69</f>
        <v>0</v>
      </c>
      <c r="CO67" s="365"/>
      <c r="CP67" s="365"/>
      <c r="CQ67" s="365"/>
      <c r="CR67" s="365"/>
      <c r="CS67" s="365"/>
      <c r="CT67" s="365"/>
      <c r="CU67" s="365"/>
      <c r="CV67" s="365"/>
      <c r="CW67" s="365"/>
      <c r="CX67" s="365"/>
      <c r="CY67" s="365"/>
      <c r="CZ67" s="365"/>
      <c r="DA67" s="367"/>
    </row>
    <row r="68" spans="1:105" ht="12.75">
      <c r="A68" s="368"/>
      <c r="B68" s="369"/>
      <c r="C68" s="369"/>
      <c r="D68" s="369"/>
      <c r="E68" s="369"/>
      <c r="F68" s="369"/>
      <c r="G68" s="370"/>
      <c r="H68" s="371" t="s">
        <v>215</v>
      </c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3"/>
      <c r="BL68" s="346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347"/>
      <c r="BX68" s="347"/>
      <c r="BY68" s="374"/>
      <c r="BZ68" s="346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74"/>
      <c r="CN68" s="346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8"/>
    </row>
    <row r="69" spans="1:105" ht="12.75">
      <c r="A69" s="368" t="s">
        <v>8</v>
      </c>
      <c r="B69" s="369"/>
      <c r="C69" s="369"/>
      <c r="D69" s="369"/>
      <c r="E69" s="369"/>
      <c r="F69" s="369"/>
      <c r="G69" s="370"/>
      <c r="H69" s="371" t="s">
        <v>216</v>
      </c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3"/>
      <c r="BL69" s="346"/>
      <c r="BM69" s="347"/>
      <c r="BN69" s="347"/>
      <c r="BO69" s="347"/>
      <c r="BP69" s="347"/>
      <c r="BQ69" s="347"/>
      <c r="BR69" s="347"/>
      <c r="BS69" s="347"/>
      <c r="BT69" s="347"/>
      <c r="BU69" s="347"/>
      <c r="BV69" s="347"/>
      <c r="BW69" s="347"/>
      <c r="BX69" s="347"/>
      <c r="BY69" s="374"/>
      <c r="BZ69" s="346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74"/>
      <c r="CN69" s="346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8"/>
    </row>
    <row r="70" spans="1:105" ht="12.75">
      <c r="A70" s="368" t="s">
        <v>28</v>
      </c>
      <c r="B70" s="369"/>
      <c r="C70" s="369"/>
      <c r="D70" s="369"/>
      <c r="E70" s="369"/>
      <c r="F70" s="369"/>
      <c r="G70" s="370"/>
      <c r="H70" s="371" t="s">
        <v>211</v>
      </c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3"/>
      <c r="BL70" s="346"/>
      <c r="BM70" s="347"/>
      <c r="BN70" s="347"/>
      <c r="BO70" s="347"/>
      <c r="BP70" s="347"/>
      <c r="BQ70" s="347"/>
      <c r="BR70" s="347"/>
      <c r="BS70" s="347"/>
      <c r="BT70" s="347"/>
      <c r="BU70" s="347"/>
      <c r="BV70" s="347"/>
      <c r="BW70" s="347"/>
      <c r="BX70" s="347"/>
      <c r="BY70" s="374"/>
      <c r="BZ70" s="346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74"/>
      <c r="CN70" s="346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8"/>
    </row>
    <row r="71" spans="1:105" ht="13.5" thickBot="1">
      <c r="A71" s="381" t="s">
        <v>12</v>
      </c>
      <c r="B71" s="382"/>
      <c r="C71" s="382"/>
      <c r="D71" s="382"/>
      <c r="E71" s="382"/>
      <c r="F71" s="382"/>
      <c r="G71" s="383"/>
      <c r="H71" s="384" t="s">
        <v>212</v>
      </c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5"/>
      <c r="BD71" s="385"/>
      <c r="BE71" s="385"/>
      <c r="BF71" s="385"/>
      <c r="BG71" s="385"/>
      <c r="BH71" s="385"/>
      <c r="BI71" s="385"/>
      <c r="BJ71" s="385"/>
      <c r="BK71" s="386"/>
      <c r="BL71" s="355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BY71" s="387"/>
      <c r="BZ71" s="355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/>
      <c r="CK71" s="356"/>
      <c r="CL71" s="356"/>
      <c r="CM71" s="387"/>
      <c r="CN71" s="355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7"/>
    </row>
    <row r="72" spans="1:105" ht="13.5" thickBot="1">
      <c r="A72" s="395" t="s">
        <v>217</v>
      </c>
      <c r="B72" s="396"/>
      <c r="C72" s="396"/>
      <c r="D72" s="396"/>
      <c r="E72" s="396"/>
      <c r="F72" s="396"/>
      <c r="G72" s="397"/>
      <c r="H72" s="398" t="s">
        <v>238</v>
      </c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400"/>
      <c r="BL72" s="401"/>
      <c r="BM72" s="402"/>
      <c r="BN72" s="402"/>
      <c r="BO72" s="402"/>
      <c r="BP72" s="402"/>
      <c r="BQ72" s="402"/>
      <c r="BR72" s="402"/>
      <c r="BS72" s="402"/>
      <c r="BT72" s="402"/>
      <c r="BU72" s="402"/>
      <c r="BV72" s="402"/>
      <c r="BW72" s="402"/>
      <c r="BX72" s="402"/>
      <c r="BY72" s="403"/>
      <c r="BZ72" s="401"/>
      <c r="CA72" s="402"/>
      <c r="CB72" s="402"/>
      <c r="CC72" s="402"/>
      <c r="CD72" s="402"/>
      <c r="CE72" s="402"/>
      <c r="CF72" s="402"/>
      <c r="CG72" s="402"/>
      <c r="CH72" s="402"/>
      <c r="CI72" s="402"/>
      <c r="CJ72" s="402"/>
      <c r="CK72" s="402"/>
      <c r="CL72" s="402"/>
      <c r="CM72" s="403"/>
      <c r="CN72" s="401"/>
      <c r="CO72" s="402"/>
      <c r="CP72" s="402"/>
      <c r="CQ72" s="402"/>
      <c r="CR72" s="402"/>
      <c r="CS72" s="402"/>
      <c r="CT72" s="402"/>
      <c r="CU72" s="402"/>
      <c r="CV72" s="402"/>
      <c r="CW72" s="402"/>
      <c r="CX72" s="402"/>
      <c r="CY72" s="402"/>
      <c r="CZ72" s="402"/>
      <c r="DA72" s="404"/>
    </row>
    <row r="73" spans="1:105" ht="12.75">
      <c r="A73" s="358" t="s">
        <v>218</v>
      </c>
      <c r="B73" s="359"/>
      <c r="C73" s="359"/>
      <c r="D73" s="359"/>
      <c r="E73" s="359"/>
      <c r="F73" s="359"/>
      <c r="G73" s="360"/>
      <c r="H73" s="361" t="s">
        <v>219</v>
      </c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3"/>
      <c r="BL73" s="364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6"/>
      <c r="BZ73" s="364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6"/>
      <c r="CN73" s="364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7"/>
    </row>
    <row r="74" spans="1:105" ht="12.75">
      <c r="A74" s="368" t="s">
        <v>8</v>
      </c>
      <c r="B74" s="369"/>
      <c r="C74" s="369"/>
      <c r="D74" s="369"/>
      <c r="E74" s="369"/>
      <c r="F74" s="369"/>
      <c r="G74" s="370"/>
      <c r="H74" s="371" t="s">
        <v>220</v>
      </c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72"/>
      <c r="AX74" s="372"/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3"/>
      <c r="BL74" s="346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7"/>
      <c r="BX74" s="347"/>
      <c r="BY74" s="374"/>
      <c r="BZ74" s="346"/>
      <c r="CA74" s="347"/>
      <c r="CB74" s="347"/>
      <c r="CC74" s="347"/>
      <c r="CD74" s="347"/>
      <c r="CE74" s="347"/>
      <c r="CF74" s="347"/>
      <c r="CG74" s="347"/>
      <c r="CH74" s="347"/>
      <c r="CI74" s="347"/>
      <c r="CJ74" s="347"/>
      <c r="CK74" s="347"/>
      <c r="CL74" s="347"/>
      <c r="CM74" s="374"/>
      <c r="CN74" s="346"/>
      <c r="CO74" s="347"/>
      <c r="CP74" s="347"/>
      <c r="CQ74" s="347"/>
      <c r="CR74" s="347"/>
      <c r="CS74" s="347"/>
      <c r="CT74" s="347"/>
      <c r="CU74" s="347"/>
      <c r="CV74" s="347"/>
      <c r="CW74" s="347"/>
      <c r="CX74" s="347"/>
      <c r="CY74" s="347"/>
      <c r="CZ74" s="347"/>
      <c r="DA74" s="348"/>
    </row>
    <row r="75" spans="1:105" ht="13.5" thickBot="1">
      <c r="A75" s="381" t="s">
        <v>12</v>
      </c>
      <c r="B75" s="382"/>
      <c r="C75" s="382"/>
      <c r="D75" s="382"/>
      <c r="E75" s="382"/>
      <c r="F75" s="382"/>
      <c r="G75" s="383"/>
      <c r="H75" s="384" t="s">
        <v>221</v>
      </c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5"/>
      <c r="AL75" s="385"/>
      <c r="AM75" s="385"/>
      <c r="AN75" s="385"/>
      <c r="AO75" s="385"/>
      <c r="AP75" s="385"/>
      <c r="AQ75" s="385"/>
      <c r="AR75" s="385"/>
      <c r="AS75" s="385"/>
      <c r="AT75" s="385"/>
      <c r="AU75" s="385"/>
      <c r="AV75" s="385"/>
      <c r="AW75" s="385"/>
      <c r="AX75" s="385"/>
      <c r="AY75" s="385"/>
      <c r="AZ75" s="385"/>
      <c r="BA75" s="385"/>
      <c r="BB75" s="385"/>
      <c r="BC75" s="385"/>
      <c r="BD75" s="385"/>
      <c r="BE75" s="385"/>
      <c r="BF75" s="385"/>
      <c r="BG75" s="385"/>
      <c r="BH75" s="385"/>
      <c r="BI75" s="385"/>
      <c r="BJ75" s="385"/>
      <c r="BK75" s="386"/>
      <c r="BL75" s="355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87"/>
      <c r="BZ75" s="355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87"/>
      <c r="CN75" s="355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7"/>
    </row>
    <row r="76" spans="1:105" ht="13.5" thickBot="1">
      <c r="A76" s="395" t="s">
        <v>222</v>
      </c>
      <c r="B76" s="396"/>
      <c r="C76" s="396"/>
      <c r="D76" s="396"/>
      <c r="E76" s="396"/>
      <c r="F76" s="396"/>
      <c r="G76" s="397"/>
      <c r="H76" s="398" t="s">
        <v>223</v>
      </c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400"/>
      <c r="BL76" s="401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3"/>
      <c r="BZ76" s="401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3"/>
      <c r="CN76" s="401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2"/>
      <c r="DA76" s="404"/>
    </row>
    <row r="77" spans="1:105" s="108" customFormat="1" ht="12.75">
      <c r="A77" s="358" t="s">
        <v>224</v>
      </c>
      <c r="B77" s="359"/>
      <c r="C77" s="359"/>
      <c r="D77" s="359"/>
      <c r="E77" s="359"/>
      <c r="F77" s="359"/>
      <c r="G77" s="360"/>
      <c r="H77" s="361" t="s">
        <v>225</v>
      </c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3"/>
      <c r="BL77" s="364">
        <v>5510</v>
      </c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6"/>
      <c r="BZ77" s="364">
        <v>2710</v>
      </c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6"/>
      <c r="CN77" s="364">
        <v>14150</v>
      </c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7"/>
    </row>
    <row r="78" spans="1:105" ht="13.5" thickBot="1">
      <c r="A78" s="381"/>
      <c r="B78" s="382"/>
      <c r="C78" s="382"/>
      <c r="D78" s="382"/>
      <c r="E78" s="382"/>
      <c r="F78" s="382"/>
      <c r="G78" s="383"/>
      <c r="H78" s="384" t="s">
        <v>211</v>
      </c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5"/>
      <c r="AW78" s="385"/>
      <c r="AX78" s="385"/>
      <c r="AY78" s="385"/>
      <c r="AZ78" s="385"/>
      <c r="BA78" s="385"/>
      <c r="BB78" s="385"/>
      <c r="BC78" s="385"/>
      <c r="BD78" s="385"/>
      <c r="BE78" s="385"/>
      <c r="BF78" s="385"/>
      <c r="BG78" s="385"/>
      <c r="BH78" s="385"/>
      <c r="BI78" s="385"/>
      <c r="BJ78" s="385"/>
      <c r="BK78" s="386"/>
      <c r="BL78" s="355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87"/>
      <c r="BZ78" s="355"/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87"/>
      <c r="CN78" s="355"/>
      <c r="CO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7"/>
    </row>
    <row r="79" spans="1:105" ht="38.25" customHeight="1" thickBot="1">
      <c r="A79" s="395" t="s">
        <v>224</v>
      </c>
      <c r="B79" s="396"/>
      <c r="C79" s="396"/>
      <c r="D79" s="396"/>
      <c r="E79" s="396"/>
      <c r="F79" s="396"/>
      <c r="G79" s="397"/>
      <c r="H79" s="407" t="s">
        <v>226</v>
      </c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9"/>
      <c r="BL79" s="401">
        <f>BL18+BL37+BL56+BL59+BL62+BL72+BL78+BL76</f>
        <v>41341.789</v>
      </c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3"/>
      <c r="BZ79" s="401">
        <f>BZ18+BZ37+BZ56+BZ59+BZ62+BZ72+BZ78+BZ76</f>
        <v>42777</v>
      </c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3"/>
      <c r="CN79" s="401">
        <f>CN18+CN37+CN56+CN59+CN62+CN72+CN78+CN76</f>
        <v>64264</v>
      </c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4"/>
    </row>
    <row r="80" spans="1:105" ht="38.25" customHeight="1">
      <c r="A80" s="358" t="s">
        <v>227</v>
      </c>
      <c r="B80" s="359"/>
      <c r="C80" s="359"/>
      <c r="D80" s="359"/>
      <c r="E80" s="359"/>
      <c r="F80" s="359"/>
      <c r="G80" s="360"/>
      <c r="H80" s="410" t="s">
        <v>228</v>
      </c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2"/>
      <c r="BL80" s="364">
        <f>BL22-BL29+BL42+BL55+BL60+BL46+BL48+BL67+BL74+BL77</f>
        <v>41341.5468784</v>
      </c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6"/>
      <c r="BZ80" s="364">
        <f>BZ22-BZ29+BZ42+BZ55+BZ60+BZ46+BZ48+BZ67+BZ74+BZ77</f>
        <v>42777.060000000005</v>
      </c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6"/>
      <c r="CN80" s="364">
        <f>CN22-CN29+CN42+CN55+CN60+CN46+CN48+CN67+CN74+CN77</f>
        <v>64263.934460000004</v>
      </c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7"/>
    </row>
    <row r="81" spans="1:105" ht="25.5" customHeight="1" thickBot="1">
      <c r="A81" s="413"/>
      <c r="B81" s="414"/>
      <c r="C81" s="414"/>
      <c r="D81" s="414"/>
      <c r="E81" s="414"/>
      <c r="F81" s="414"/>
      <c r="G81" s="415"/>
      <c r="H81" s="416" t="s">
        <v>229</v>
      </c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  <c r="Y81" s="417"/>
      <c r="Z81" s="417"/>
      <c r="AA81" s="417"/>
      <c r="AB81" s="417"/>
      <c r="AC81" s="417"/>
      <c r="AD81" s="417"/>
      <c r="AE81" s="417"/>
      <c r="AF81" s="417"/>
      <c r="AG81" s="417"/>
      <c r="AH81" s="417"/>
      <c r="AI81" s="417"/>
      <c r="AJ81" s="417"/>
      <c r="AK81" s="417"/>
      <c r="AL81" s="417"/>
      <c r="AM81" s="417"/>
      <c r="AN81" s="417"/>
      <c r="AO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17"/>
      <c r="BB81" s="417"/>
      <c r="BC81" s="417"/>
      <c r="BD81" s="417"/>
      <c r="BE81" s="417"/>
      <c r="BF81" s="417"/>
      <c r="BG81" s="417"/>
      <c r="BH81" s="417"/>
      <c r="BI81" s="417"/>
      <c r="BJ81" s="417"/>
      <c r="BK81" s="418"/>
      <c r="BL81" s="419">
        <f>BL79-BL80</f>
        <v>0.24212160000024596</v>
      </c>
      <c r="BM81" s="405"/>
      <c r="BN81" s="405"/>
      <c r="BO81" s="405"/>
      <c r="BP81" s="405"/>
      <c r="BQ81" s="405"/>
      <c r="BR81" s="405"/>
      <c r="BS81" s="405"/>
      <c r="BT81" s="405"/>
      <c r="BU81" s="405"/>
      <c r="BV81" s="405"/>
      <c r="BW81" s="405"/>
      <c r="BX81" s="405"/>
      <c r="BY81" s="420"/>
      <c r="BZ81" s="419">
        <f>BZ79-BZ80</f>
        <v>-0.06000000000494765</v>
      </c>
      <c r="CA81" s="405"/>
      <c r="CB81" s="405"/>
      <c r="CC81" s="405"/>
      <c r="CD81" s="405"/>
      <c r="CE81" s="405"/>
      <c r="CF81" s="405"/>
      <c r="CG81" s="405"/>
      <c r="CH81" s="405"/>
      <c r="CI81" s="405"/>
      <c r="CJ81" s="405"/>
      <c r="CK81" s="405"/>
      <c r="CL81" s="405"/>
      <c r="CM81" s="420"/>
      <c r="CN81" s="405">
        <f>CN79-CN80</f>
        <v>0.06553999999596272</v>
      </c>
      <c r="CO81" s="405"/>
      <c r="CP81" s="405"/>
      <c r="CQ81" s="405"/>
      <c r="CR81" s="405"/>
      <c r="CS81" s="405"/>
      <c r="CT81" s="405"/>
      <c r="CU81" s="405"/>
      <c r="CV81" s="405"/>
      <c r="CW81" s="405"/>
      <c r="CX81" s="405"/>
      <c r="CY81" s="405"/>
      <c r="CZ81" s="405"/>
      <c r="DA81" s="406"/>
    </row>
    <row r="82" spans="1:105" ht="13.5" thickBot="1">
      <c r="A82" s="425"/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7"/>
    </row>
    <row r="83" spans="1:105" ht="12.75">
      <c r="A83" s="358"/>
      <c r="B83" s="359"/>
      <c r="C83" s="359"/>
      <c r="D83" s="359"/>
      <c r="E83" s="359"/>
      <c r="F83" s="359"/>
      <c r="G83" s="360"/>
      <c r="H83" s="361" t="s">
        <v>18</v>
      </c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3"/>
      <c r="BL83" s="339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1"/>
      <c r="BZ83" s="339"/>
      <c r="CA83" s="340"/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1"/>
      <c r="CN83" s="339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2"/>
    </row>
    <row r="84" spans="1:105" ht="12.75">
      <c r="A84" s="368" t="s">
        <v>8</v>
      </c>
      <c r="B84" s="369"/>
      <c r="C84" s="369"/>
      <c r="D84" s="369"/>
      <c r="E84" s="369"/>
      <c r="F84" s="369"/>
      <c r="G84" s="370"/>
      <c r="H84" s="371" t="s">
        <v>230</v>
      </c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3"/>
      <c r="BL84" s="346">
        <f>BL47+BL46</f>
        <v>8024.088535999998</v>
      </c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3"/>
      <c r="BZ84" s="346">
        <f>BZ47+BZ46</f>
        <v>2849.9000000000015</v>
      </c>
      <c r="CA84" s="422"/>
      <c r="CB84" s="422"/>
      <c r="CC84" s="422"/>
      <c r="CD84" s="422"/>
      <c r="CE84" s="422"/>
      <c r="CF84" s="422"/>
      <c r="CG84" s="422"/>
      <c r="CH84" s="422"/>
      <c r="CI84" s="422"/>
      <c r="CJ84" s="422"/>
      <c r="CK84" s="422"/>
      <c r="CL84" s="422"/>
      <c r="CM84" s="423"/>
      <c r="CN84" s="346">
        <f>CN47+CN46</f>
        <v>21416.775899999993</v>
      </c>
      <c r="CO84" s="422"/>
      <c r="CP84" s="422"/>
      <c r="CQ84" s="422"/>
      <c r="CR84" s="422"/>
      <c r="CS84" s="422"/>
      <c r="CT84" s="422"/>
      <c r="CU84" s="422"/>
      <c r="CV84" s="422"/>
      <c r="CW84" s="422"/>
      <c r="CX84" s="422"/>
      <c r="CY84" s="422"/>
      <c r="CZ84" s="422"/>
      <c r="DA84" s="424"/>
    </row>
    <row r="85" spans="1:105" ht="12.75">
      <c r="A85" s="368" t="s">
        <v>12</v>
      </c>
      <c r="B85" s="369"/>
      <c r="C85" s="369"/>
      <c r="D85" s="369"/>
      <c r="E85" s="369"/>
      <c r="F85" s="369"/>
      <c r="G85" s="370"/>
      <c r="H85" s="371" t="s">
        <v>231</v>
      </c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72"/>
      <c r="BI85" s="372"/>
      <c r="BJ85" s="372"/>
      <c r="BK85" s="373"/>
      <c r="BL85" s="421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3"/>
      <c r="BZ85" s="421"/>
      <c r="CA85" s="422"/>
      <c r="CB85" s="422"/>
      <c r="CC85" s="422"/>
      <c r="CD85" s="422"/>
      <c r="CE85" s="422"/>
      <c r="CF85" s="422"/>
      <c r="CG85" s="422"/>
      <c r="CH85" s="422"/>
      <c r="CI85" s="422"/>
      <c r="CJ85" s="422"/>
      <c r="CK85" s="422"/>
      <c r="CL85" s="422"/>
      <c r="CM85" s="423"/>
      <c r="CN85" s="421"/>
      <c r="CO85" s="422"/>
      <c r="CP85" s="422"/>
      <c r="CQ85" s="422"/>
      <c r="CR85" s="422"/>
      <c r="CS85" s="422"/>
      <c r="CT85" s="422"/>
      <c r="CU85" s="422"/>
      <c r="CV85" s="422"/>
      <c r="CW85" s="422"/>
      <c r="CX85" s="422"/>
      <c r="CY85" s="422"/>
      <c r="CZ85" s="422"/>
      <c r="DA85" s="424"/>
    </row>
    <row r="86" spans="1:105" ht="13.5" thickBot="1">
      <c r="A86" s="381" t="s">
        <v>33</v>
      </c>
      <c r="B86" s="382"/>
      <c r="C86" s="382"/>
      <c r="D86" s="382"/>
      <c r="E86" s="382"/>
      <c r="F86" s="382"/>
      <c r="G86" s="383"/>
      <c r="H86" s="384" t="s">
        <v>232</v>
      </c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5"/>
      <c r="AV86" s="385"/>
      <c r="AW86" s="385"/>
      <c r="AX86" s="385"/>
      <c r="AY86" s="385"/>
      <c r="AZ86" s="385"/>
      <c r="BA86" s="385"/>
      <c r="BB86" s="385"/>
      <c r="BC86" s="385"/>
      <c r="BD86" s="385"/>
      <c r="BE86" s="385"/>
      <c r="BF86" s="385"/>
      <c r="BG86" s="385"/>
      <c r="BH86" s="385"/>
      <c r="BI86" s="385"/>
      <c r="BJ86" s="385"/>
      <c r="BK86" s="386"/>
      <c r="BL86" s="355">
        <v>210960.67023</v>
      </c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87"/>
      <c r="BZ86" s="355">
        <v>224037.40782702</v>
      </c>
      <c r="CA86" s="356"/>
      <c r="CB86" s="356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87"/>
      <c r="CN86" s="355">
        <v>246444.23378273842</v>
      </c>
      <c r="CO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7"/>
    </row>
    <row r="87" spans="7:8" s="1" customFormat="1" ht="18.75" customHeight="1">
      <c r="G87" s="109" t="s">
        <v>233</v>
      </c>
      <c r="H87" s="1" t="s">
        <v>234</v>
      </c>
    </row>
    <row r="89" spans="27:68" ht="20.25" customHeight="1">
      <c r="AA89" s="6" t="s">
        <v>235</v>
      </c>
      <c r="BP89" s="6" t="s">
        <v>236</v>
      </c>
    </row>
  </sheetData>
  <sheetProtection/>
  <mergeCells count="367">
    <mergeCell ref="A86:G86"/>
    <mergeCell ref="H86:BK86"/>
    <mergeCell ref="BL86:BY86"/>
    <mergeCell ref="BZ86:CM86"/>
    <mergeCell ref="CN86:DA86"/>
    <mergeCell ref="A84:G84"/>
    <mergeCell ref="H84:BK84"/>
    <mergeCell ref="BL84:BY84"/>
    <mergeCell ref="BZ84:CM84"/>
    <mergeCell ref="CN84:DA84"/>
    <mergeCell ref="A85:G85"/>
    <mergeCell ref="H85:BK85"/>
    <mergeCell ref="BL85:BY85"/>
    <mergeCell ref="BZ85:CM85"/>
    <mergeCell ref="CN85:DA85"/>
    <mergeCell ref="A82:DA82"/>
    <mergeCell ref="A83:G83"/>
    <mergeCell ref="H83:BK83"/>
    <mergeCell ref="BL83:BY83"/>
    <mergeCell ref="BZ83:CM83"/>
    <mergeCell ref="CN83:DA83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78:G78"/>
    <mergeCell ref="H78:BK78"/>
    <mergeCell ref="BL78:BY78"/>
    <mergeCell ref="BZ78:CM78"/>
    <mergeCell ref="CN78:DA78"/>
    <mergeCell ref="A79:G79"/>
    <mergeCell ref="H79:BK79"/>
    <mergeCell ref="BL79:BY79"/>
    <mergeCell ref="BZ79:CM79"/>
    <mergeCell ref="CN79:DA79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CN16:DA16"/>
    <mergeCell ref="A17:G17"/>
    <mergeCell ref="H17:BK17"/>
    <mergeCell ref="BL17:BY17"/>
    <mergeCell ref="BZ17:CM17"/>
    <mergeCell ref="CN17:DA17"/>
    <mergeCell ref="CT7:CV7"/>
    <mergeCell ref="A10:DA10"/>
    <mergeCell ref="A11:CZ11"/>
    <mergeCell ref="A15:G16"/>
    <mergeCell ref="H15:BK16"/>
    <mergeCell ref="BL15:BY15"/>
    <mergeCell ref="BZ15:CM15"/>
    <mergeCell ref="CN15:DA15"/>
    <mergeCell ref="BL16:BY16"/>
    <mergeCell ref="BZ16:CM16"/>
    <mergeCell ref="CC1:DA1"/>
    <mergeCell ref="BZ3:DA3"/>
    <mergeCell ref="BZ4:DA4"/>
    <mergeCell ref="BZ5:DA5"/>
    <mergeCell ref="BZ6:DA6"/>
    <mergeCell ref="BY7:BZ7"/>
    <mergeCell ref="CA7:CC7"/>
    <mergeCell ref="CD7:CE7"/>
    <mergeCell ref="CF7:CP7"/>
    <mergeCell ref="CQ7:CS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A1">
      <selection activeCell="CR20" sqref="CR20"/>
    </sheetView>
  </sheetViews>
  <sheetFormatPr defaultColWidth="9.00390625" defaultRowHeight="12.75"/>
  <cols>
    <col min="1" max="1" width="9.125" style="118" customWidth="1"/>
    <col min="2" max="2" width="1.00390625" style="118" customWidth="1"/>
    <col min="3" max="3" width="4.125" style="118" hidden="1" customWidth="1"/>
    <col min="4" max="9" width="9.125" style="118" hidden="1" customWidth="1"/>
    <col min="10" max="14" width="9.125" style="118" customWidth="1"/>
    <col min="15" max="15" width="2.375" style="118" customWidth="1"/>
    <col min="16" max="16" width="3.125" style="118" hidden="1" customWidth="1"/>
    <col min="17" max="25" width="9.125" style="118" hidden="1" customWidth="1"/>
    <col min="26" max="26" width="6.875" style="118" hidden="1" customWidth="1"/>
    <col min="27" max="34" width="9.125" style="118" hidden="1" customWidth="1"/>
    <col min="35" max="35" width="0.37109375" style="118" hidden="1" customWidth="1"/>
    <col min="36" max="48" width="9.125" style="118" hidden="1" customWidth="1"/>
    <col min="49" max="49" width="0.6171875" style="118" hidden="1" customWidth="1"/>
    <col min="50" max="61" width="9.125" style="118" hidden="1" customWidth="1"/>
    <col min="62" max="62" width="7.75390625" style="118" customWidth="1"/>
    <col min="63" max="63" width="4.625" style="118" customWidth="1"/>
    <col min="64" max="81" width="9.125" style="118" hidden="1" customWidth="1"/>
    <col min="82" max="82" width="2.125" style="118" customWidth="1"/>
    <col min="83" max="83" width="9.125" style="118" customWidth="1"/>
    <col min="84" max="84" width="9.00390625" style="118" customWidth="1"/>
    <col min="85" max="92" width="9.125" style="118" hidden="1" customWidth="1"/>
    <col min="93" max="93" width="3.25390625" style="118" customWidth="1"/>
    <col min="94" max="94" width="1.75390625" style="118" customWidth="1"/>
    <col min="95" max="16384" width="9.125" style="118" customWidth="1"/>
  </cols>
  <sheetData>
    <row r="1" spans="1:93" ht="39" customHeight="1">
      <c r="A1" s="116"/>
      <c r="B1" s="116"/>
      <c r="C1" s="116"/>
      <c r="D1" s="116"/>
      <c r="E1" s="116"/>
      <c r="F1" s="116"/>
      <c r="G1" s="116"/>
      <c r="H1" s="116"/>
      <c r="I1" s="116"/>
      <c r="J1" s="117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442" t="s">
        <v>240</v>
      </c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</row>
    <row r="2" spans="1:93" ht="15.75">
      <c r="A2" s="119"/>
      <c r="B2" s="119"/>
      <c r="C2" s="119"/>
      <c r="D2" s="119"/>
      <c r="E2" s="119"/>
      <c r="F2" s="119"/>
      <c r="G2" s="119"/>
      <c r="H2" s="119"/>
      <c r="I2" s="119"/>
      <c r="J2" s="431"/>
      <c r="K2" s="432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</row>
    <row r="3" spans="1:93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443"/>
      <c r="M3" s="444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16"/>
      <c r="BK3" s="116"/>
      <c r="BL3" s="116"/>
      <c r="BM3" s="116"/>
      <c r="BN3" s="116"/>
      <c r="BO3" s="116"/>
      <c r="BP3" s="116"/>
      <c r="BQ3" s="445" t="s">
        <v>241</v>
      </c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116"/>
      <c r="CE3" s="446" t="s">
        <v>241</v>
      </c>
      <c r="CF3" s="447"/>
      <c r="CG3" s="116"/>
      <c r="CH3" s="116"/>
      <c r="CI3" s="116"/>
      <c r="CJ3" s="116"/>
      <c r="CK3" s="116"/>
      <c r="CL3" s="116"/>
      <c r="CM3" s="120"/>
      <c r="CN3" s="120"/>
      <c r="CO3" s="120"/>
    </row>
    <row r="4" spans="1:93" ht="24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3"/>
      <c r="BK4" s="321" t="s">
        <v>310</v>
      </c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124"/>
      <c r="CN4" s="124"/>
      <c r="CO4" s="124"/>
    </row>
    <row r="5" spans="1:93" ht="22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25"/>
      <c r="BK5" s="328" t="s">
        <v>308</v>
      </c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126"/>
      <c r="CN5" s="126"/>
      <c r="CO5" s="126"/>
    </row>
    <row r="6" spans="1:93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23"/>
      <c r="BK6" s="428" t="s">
        <v>125</v>
      </c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127"/>
      <c r="CN6" s="127"/>
      <c r="CO6" s="127"/>
    </row>
    <row r="7" spans="1:94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28"/>
      <c r="BK7" s="448" t="s">
        <v>349</v>
      </c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129"/>
      <c r="CI7" s="130"/>
      <c r="CJ7" s="129"/>
      <c r="CK7" s="129"/>
      <c r="CL7" s="130"/>
      <c r="CM7" s="129"/>
      <c r="CN7" s="129"/>
      <c r="CO7" s="130"/>
      <c r="CP7" s="131"/>
    </row>
    <row r="8" spans="1:93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23" t="s">
        <v>152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G8" s="123"/>
      <c r="CH8" s="123"/>
      <c r="CI8" s="123"/>
      <c r="CJ8" s="123"/>
      <c r="CK8" s="123"/>
      <c r="CL8" s="123"/>
      <c r="CM8" s="123"/>
      <c r="CN8" s="123"/>
      <c r="CO8" s="132"/>
    </row>
    <row r="9" spans="1:93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23"/>
      <c r="BL9" s="116"/>
      <c r="BM9" s="116"/>
      <c r="BN9" s="116"/>
      <c r="BO9" s="116"/>
      <c r="BP9" s="116"/>
      <c r="BQ9" s="116"/>
      <c r="BR9" s="116"/>
      <c r="BS9" s="116"/>
      <c r="BT9" s="116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G9" s="123"/>
      <c r="CH9" s="123"/>
      <c r="CI9" s="123"/>
      <c r="CJ9" s="123"/>
      <c r="CK9" s="123"/>
      <c r="CL9" s="123"/>
      <c r="CM9" s="123"/>
      <c r="CN9" s="123"/>
      <c r="CO9" s="132"/>
    </row>
    <row r="10" spans="1:93" ht="15.75">
      <c r="A10" s="116"/>
      <c r="B10" s="116"/>
      <c r="C10" s="116"/>
      <c r="D10" s="116"/>
      <c r="E10" s="116"/>
      <c r="F10" s="116"/>
      <c r="G10" s="116"/>
      <c r="H10" s="116"/>
      <c r="I10" s="116"/>
      <c r="J10" s="117" t="s">
        <v>239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G10" s="123"/>
      <c r="CH10" s="123"/>
      <c r="CI10" s="123"/>
      <c r="CJ10" s="123"/>
      <c r="CK10" s="123"/>
      <c r="CL10" s="123"/>
      <c r="CM10" s="123"/>
      <c r="CN10" s="123"/>
      <c r="CO10" s="132"/>
    </row>
    <row r="11" spans="1:93" ht="15.75">
      <c r="A11" s="116"/>
      <c r="B11" s="116"/>
      <c r="C11" s="116"/>
      <c r="D11" s="116"/>
      <c r="E11" s="116"/>
      <c r="F11" s="116"/>
      <c r="G11" s="116"/>
      <c r="H11" s="116"/>
      <c r="I11" s="116"/>
      <c r="J11" s="431" t="s">
        <v>149</v>
      </c>
      <c r="K11" s="432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116"/>
      <c r="BM11" s="116"/>
      <c r="BN11" s="116"/>
      <c r="BO11" s="116"/>
      <c r="BP11" s="116"/>
      <c r="BQ11" s="116"/>
      <c r="BR11" s="116"/>
      <c r="BS11" s="116"/>
      <c r="BT11" s="116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G11" s="123"/>
      <c r="CH11" s="123"/>
      <c r="CI11" s="123"/>
      <c r="CJ11" s="123"/>
      <c r="CK11" s="123"/>
      <c r="CL11" s="123"/>
      <c r="CM11" s="123"/>
      <c r="CN11" s="123"/>
      <c r="CO11" s="132"/>
    </row>
    <row r="12" spans="1:93" ht="15.75">
      <c r="A12" s="116"/>
      <c r="B12" s="116"/>
      <c r="C12" s="116"/>
      <c r="D12" s="116"/>
      <c r="E12" s="116"/>
      <c r="F12" s="116"/>
      <c r="G12" s="116"/>
      <c r="H12" s="116"/>
      <c r="I12" s="116"/>
      <c r="J12" s="120"/>
      <c r="K12" s="120"/>
      <c r="L12" s="443" t="s">
        <v>321</v>
      </c>
      <c r="M12" s="444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G12" s="123"/>
      <c r="CH12" s="123"/>
      <c r="CI12" s="123"/>
      <c r="CJ12" s="123"/>
      <c r="CK12" s="123"/>
      <c r="CL12" s="123"/>
      <c r="CM12" s="123"/>
      <c r="CN12" s="123"/>
      <c r="CO12" s="132"/>
    </row>
    <row r="13" spans="1:93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23"/>
      <c r="BL13" s="116"/>
      <c r="BM13" s="116"/>
      <c r="BN13" s="116"/>
      <c r="BO13" s="116"/>
      <c r="BP13" s="116"/>
      <c r="BQ13" s="116"/>
      <c r="BR13" s="116"/>
      <c r="BS13" s="116"/>
      <c r="BT13" s="116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G13" s="123"/>
      <c r="CH13" s="123"/>
      <c r="CI13" s="123"/>
      <c r="CJ13" s="123"/>
      <c r="CK13" s="123"/>
      <c r="CL13" s="123"/>
      <c r="CM13" s="123"/>
      <c r="CN13" s="123"/>
      <c r="CO13" s="132"/>
    </row>
    <row r="14" spans="1:93" ht="13.5" thickBo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F14" s="116" t="s">
        <v>242</v>
      </c>
      <c r="CG14" s="116"/>
      <c r="CH14" s="116"/>
      <c r="CI14" s="116"/>
      <c r="CJ14" s="116"/>
      <c r="CK14" s="116"/>
      <c r="CL14" s="116"/>
      <c r="CM14" s="116"/>
      <c r="CN14" s="116"/>
      <c r="CO14" s="116"/>
    </row>
    <row r="15" spans="1:94" ht="53.25" customHeight="1" thickBot="1">
      <c r="A15" s="436" t="s">
        <v>0</v>
      </c>
      <c r="B15" s="437"/>
      <c r="C15" s="437"/>
      <c r="D15" s="437"/>
      <c r="E15" s="437"/>
      <c r="F15" s="437"/>
      <c r="G15" s="437"/>
      <c r="H15" s="437"/>
      <c r="I15" s="438"/>
      <c r="J15" s="436" t="s">
        <v>243</v>
      </c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8"/>
      <c r="BJ15" s="436" t="s">
        <v>322</v>
      </c>
      <c r="BK15" s="437"/>
      <c r="BL15" s="437"/>
      <c r="BM15" s="437"/>
      <c r="BN15" s="437"/>
      <c r="BO15" s="437"/>
      <c r="BP15" s="437"/>
      <c r="BQ15" s="437"/>
      <c r="BR15" s="437"/>
      <c r="BS15" s="437"/>
      <c r="BT15" s="438"/>
      <c r="BU15" s="437"/>
      <c r="BV15" s="437"/>
      <c r="BW15" s="437"/>
      <c r="BX15" s="437"/>
      <c r="BY15" s="437"/>
      <c r="BZ15" s="437"/>
      <c r="CA15" s="437"/>
      <c r="CB15" s="437"/>
      <c r="CC15" s="437"/>
      <c r="CD15" s="438"/>
      <c r="CE15" s="439" t="s">
        <v>64</v>
      </c>
      <c r="CF15" s="440"/>
      <c r="CG15" s="440"/>
      <c r="CH15" s="440"/>
      <c r="CI15" s="440"/>
      <c r="CJ15" s="440"/>
      <c r="CK15" s="440"/>
      <c r="CL15" s="440"/>
      <c r="CM15" s="440"/>
      <c r="CN15" s="440"/>
      <c r="CO15" s="441"/>
      <c r="CP15" s="131"/>
    </row>
    <row r="16" spans="1:94" ht="12.75">
      <c r="A16" s="461" t="s">
        <v>8</v>
      </c>
      <c r="B16" s="462"/>
      <c r="C16" s="462"/>
      <c r="D16" s="462"/>
      <c r="E16" s="462"/>
      <c r="F16" s="462"/>
      <c r="G16" s="462"/>
      <c r="H16" s="462"/>
      <c r="I16" s="462"/>
      <c r="J16" s="450" t="s">
        <v>244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2"/>
      <c r="BJ16" s="453">
        <f>BJ17+BJ24+BJ28</f>
        <v>5.51</v>
      </c>
      <c r="BK16" s="454"/>
      <c r="BL16" s="454"/>
      <c r="BM16" s="454"/>
      <c r="BN16" s="454"/>
      <c r="BO16" s="454"/>
      <c r="BP16" s="454"/>
      <c r="BQ16" s="454"/>
      <c r="BR16" s="454"/>
      <c r="BS16" s="454"/>
      <c r="BT16" s="455"/>
      <c r="BU16" s="463"/>
      <c r="BV16" s="463"/>
      <c r="BW16" s="463"/>
      <c r="BX16" s="463"/>
      <c r="BY16" s="463"/>
      <c r="BZ16" s="463"/>
      <c r="CA16" s="463"/>
      <c r="CB16" s="463"/>
      <c r="CC16" s="463"/>
      <c r="CD16" s="464"/>
      <c r="CE16" s="453">
        <f aca="true" t="shared" si="0" ref="CE16:CE38">BJ16</f>
        <v>5.51</v>
      </c>
      <c r="CF16" s="454"/>
      <c r="CG16" s="454"/>
      <c r="CH16" s="454"/>
      <c r="CI16" s="454"/>
      <c r="CJ16" s="454"/>
      <c r="CK16" s="454"/>
      <c r="CL16" s="454"/>
      <c r="CM16" s="454"/>
      <c r="CN16" s="454"/>
      <c r="CO16" s="455"/>
      <c r="CP16" s="131"/>
    </row>
    <row r="17" spans="1:94" ht="12.75">
      <c r="A17" s="456" t="s">
        <v>28</v>
      </c>
      <c r="B17" s="457"/>
      <c r="C17" s="457"/>
      <c r="D17" s="457"/>
      <c r="E17" s="457"/>
      <c r="F17" s="457"/>
      <c r="G17" s="457"/>
      <c r="H17" s="457"/>
      <c r="I17" s="457"/>
      <c r="J17" s="458" t="s">
        <v>245</v>
      </c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60"/>
      <c r="BJ17" s="433">
        <f>BJ20+BJ23+BJ18</f>
        <v>3.974</v>
      </c>
      <c r="BK17" s="434"/>
      <c r="BL17" s="434"/>
      <c r="BM17" s="434"/>
      <c r="BN17" s="434"/>
      <c r="BO17" s="434"/>
      <c r="BP17" s="434"/>
      <c r="BQ17" s="434"/>
      <c r="BR17" s="434"/>
      <c r="BS17" s="434"/>
      <c r="BT17" s="435"/>
      <c r="BU17" s="429"/>
      <c r="BV17" s="429"/>
      <c r="BW17" s="429"/>
      <c r="BX17" s="429"/>
      <c r="BY17" s="429"/>
      <c r="BZ17" s="429"/>
      <c r="CA17" s="429"/>
      <c r="CB17" s="429"/>
      <c r="CC17" s="429"/>
      <c r="CD17" s="430"/>
      <c r="CE17" s="433">
        <f t="shared" si="0"/>
        <v>3.974</v>
      </c>
      <c r="CF17" s="434"/>
      <c r="CG17" s="434"/>
      <c r="CH17" s="434"/>
      <c r="CI17" s="434"/>
      <c r="CJ17" s="434"/>
      <c r="CK17" s="434"/>
      <c r="CL17" s="434"/>
      <c r="CM17" s="434"/>
      <c r="CN17" s="434"/>
      <c r="CO17" s="435"/>
      <c r="CP17" s="131"/>
    </row>
    <row r="18" spans="1:94" ht="12.75">
      <c r="A18" s="456" t="s">
        <v>127</v>
      </c>
      <c r="B18" s="457"/>
      <c r="C18" s="457"/>
      <c r="D18" s="457"/>
      <c r="E18" s="457"/>
      <c r="F18" s="457"/>
      <c r="G18" s="457"/>
      <c r="H18" s="457"/>
      <c r="I18" s="457"/>
      <c r="J18" s="458" t="s">
        <v>246</v>
      </c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60"/>
      <c r="BJ18" s="433">
        <v>3.974</v>
      </c>
      <c r="BK18" s="434"/>
      <c r="BL18" s="434"/>
      <c r="BM18" s="434"/>
      <c r="BN18" s="434"/>
      <c r="BO18" s="434"/>
      <c r="BP18" s="434"/>
      <c r="BQ18" s="434"/>
      <c r="BR18" s="434"/>
      <c r="BS18" s="434"/>
      <c r="BT18" s="435"/>
      <c r="BU18" s="429"/>
      <c r="BV18" s="429"/>
      <c r="BW18" s="429"/>
      <c r="BX18" s="429"/>
      <c r="BY18" s="429"/>
      <c r="BZ18" s="429"/>
      <c r="CA18" s="429"/>
      <c r="CB18" s="429"/>
      <c r="CC18" s="429"/>
      <c r="CD18" s="430"/>
      <c r="CE18" s="433">
        <f t="shared" si="0"/>
        <v>3.974</v>
      </c>
      <c r="CF18" s="434"/>
      <c r="CG18" s="434"/>
      <c r="CH18" s="434"/>
      <c r="CI18" s="434"/>
      <c r="CJ18" s="434"/>
      <c r="CK18" s="434"/>
      <c r="CL18" s="434"/>
      <c r="CM18" s="434"/>
      <c r="CN18" s="434"/>
      <c r="CO18" s="435"/>
      <c r="CP18" s="131"/>
    </row>
    <row r="19" spans="1:94" ht="12.75">
      <c r="A19" s="456" t="s">
        <v>130</v>
      </c>
      <c r="B19" s="457"/>
      <c r="C19" s="457"/>
      <c r="D19" s="457"/>
      <c r="E19" s="457"/>
      <c r="F19" s="457"/>
      <c r="G19" s="457"/>
      <c r="H19" s="457"/>
      <c r="I19" s="457"/>
      <c r="J19" s="458" t="s">
        <v>247</v>
      </c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60"/>
      <c r="BJ19" s="433">
        <v>0</v>
      </c>
      <c r="BK19" s="434"/>
      <c r="BL19" s="434"/>
      <c r="BM19" s="434"/>
      <c r="BN19" s="434"/>
      <c r="BO19" s="434"/>
      <c r="BP19" s="434"/>
      <c r="BQ19" s="434"/>
      <c r="BR19" s="434"/>
      <c r="BS19" s="434"/>
      <c r="BT19" s="435"/>
      <c r="BU19" s="429"/>
      <c r="BV19" s="429"/>
      <c r="BW19" s="429"/>
      <c r="BX19" s="429"/>
      <c r="BY19" s="429"/>
      <c r="BZ19" s="429"/>
      <c r="CA19" s="429"/>
      <c r="CB19" s="429"/>
      <c r="CC19" s="429"/>
      <c r="CD19" s="430"/>
      <c r="CE19" s="433">
        <f t="shared" si="0"/>
        <v>0</v>
      </c>
      <c r="CF19" s="434"/>
      <c r="CG19" s="434"/>
      <c r="CH19" s="434"/>
      <c r="CI19" s="434"/>
      <c r="CJ19" s="434"/>
      <c r="CK19" s="434"/>
      <c r="CL19" s="434"/>
      <c r="CM19" s="434"/>
      <c r="CN19" s="434"/>
      <c r="CO19" s="435"/>
      <c r="CP19" s="131"/>
    </row>
    <row r="20" spans="1:94" ht="27.75" customHeight="1">
      <c r="A20" s="456" t="s">
        <v>248</v>
      </c>
      <c r="B20" s="457"/>
      <c r="C20" s="457"/>
      <c r="D20" s="457"/>
      <c r="E20" s="457"/>
      <c r="F20" s="457"/>
      <c r="G20" s="457"/>
      <c r="H20" s="457"/>
      <c r="I20" s="457"/>
      <c r="J20" s="465" t="s">
        <v>249</v>
      </c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7"/>
      <c r="BJ20" s="433">
        <v>0</v>
      </c>
      <c r="BK20" s="434"/>
      <c r="BL20" s="434"/>
      <c r="BM20" s="434"/>
      <c r="BN20" s="434"/>
      <c r="BO20" s="434"/>
      <c r="BP20" s="434"/>
      <c r="BQ20" s="434"/>
      <c r="BR20" s="434"/>
      <c r="BS20" s="434"/>
      <c r="BT20" s="435"/>
      <c r="BU20" s="429"/>
      <c r="BV20" s="429"/>
      <c r="BW20" s="429"/>
      <c r="BX20" s="429"/>
      <c r="BY20" s="429"/>
      <c r="BZ20" s="429"/>
      <c r="CA20" s="429"/>
      <c r="CB20" s="429"/>
      <c r="CC20" s="429"/>
      <c r="CD20" s="430"/>
      <c r="CE20" s="433">
        <f t="shared" si="0"/>
        <v>0</v>
      </c>
      <c r="CF20" s="434"/>
      <c r="CG20" s="434"/>
      <c r="CH20" s="434"/>
      <c r="CI20" s="434"/>
      <c r="CJ20" s="434"/>
      <c r="CK20" s="434"/>
      <c r="CL20" s="434"/>
      <c r="CM20" s="434"/>
      <c r="CN20" s="434"/>
      <c r="CO20" s="435"/>
      <c r="CP20" s="131"/>
    </row>
    <row r="21" spans="1:94" ht="12.75">
      <c r="A21" s="456" t="s">
        <v>250</v>
      </c>
      <c r="B21" s="457"/>
      <c r="C21" s="457"/>
      <c r="D21" s="457"/>
      <c r="E21" s="457"/>
      <c r="F21" s="457"/>
      <c r="G21" s="457"/>
      <c r="H21" s="457"/>
      <c r="I21" s="457"/>
      <c r="J21" s="458" t="s">
        <v>251</v>
      </c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60"/>
      <c r="BJ21" s="433">
        <v>0</v>
      </c>
      <c r="BK21" s="434"/>
      <c r="BL21" s="434"/>
      <c r="BM21" s="434"/>
      <c r="BN21" s="434"/>
      <c r="BO21" s="434"/>
      <c r="BP21" s="434"/>
      <c r="BQ21" s="434"/>
      <c r="BR21" s="434"/>
      <c r="BS21" s="434"/>
      <c r="BT21" s="435"/>
      <c r="BU21" s="429"/>
      <c r="BV21" s="429"/>
      <c r="BW21" s="429"/>
      <c r="BX21" s="429"/>
      <c r="BY21" s="429"/>
      <c r="BZ21" s="429"/>
      <c r="CA21" s="429"/>
      <c r="CB21" s="429"/>
      <c r="CC21" s="429"/>
      <c r="CD21" s="430"/>
      <c r="CE21" s="433">
        <f t="shared" si="0"/>
        <v>0</v>
      </c>
      <c r="CF21" s="434"/>
      <c r="CG21" s="434"/>
      <c r="CH21" s="434"/>
      <c r="CI21" s="434"/>
      <c r="CJ21" s="434"/>
      <c r="CK21" s="434"/>
      <c r="CL21" s="434"/>
      <c r="CM21" s="434"/>
      <c r="CN21" s="434"/>
      <c r="CO21" s="435"/>
      <c r="CP21" s="131"/>
    </row>
    <row r="22" spans="1:94" ht="12.75">
      <c r="A22" s="456" t="s">
        <v>252</v>
      </c>
      <c r="B22" s="457"/>
      <c r="C22" s="457"/>
      <c r="D22" s="457"/>
      <c r="E22" s="457"/>
      <c r="F22" s="457"/>
      <c r="G22" s="457"/>
      <c r="H22" s="457"/>
      <c r="I22" s="457"/>
      <c r="J22" s="458" t="s">
        <v>253</v>
      </c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60"/>
      <c r="BJ22" s="433">
        <v>1</v>
      </c>
      <c r="BK22" s="434"/>
      <c r="BL22" s="434"/>
      <c r="BM22" s="434"/>
      <c r="BN22" s="434"/>
      <c r="BO22" s="434"/>
      <c r="BP22" s="434"/>
      <c r="BQ22" s="434"/>
      <c r="BR22" s="434"/>
      <c r="BS22" s="434"/>
      <c r="BT22" s="435"/>
      <c r="BU22" s="429"/>
      <c r="BV22" s="429"/>
      <c r="BW22" s="429"/>
      <c r="BX22" s="429"/>
      <c r="BY22" s="429"/>
      <c r="BZ22" s="429"/>
      <c r="CA22" s="429"/>
      <c r="CB22" s="429"/>
      <c r="CC22" s="429"/>
      <c r="CD22" s="430"/>
      <c r="CE22" s="433">
        <f t="shared" si="0"/>
        <v>1</v>
      </c>
      <c r="CF22" s="434"/>
      <c r="CG22" s="434"/>
      <c r="CH22" s="434"/>
      <c r="CI22" s="434"/>
      <c r="CJ22" s="434"/>
      <c r="CK22" s="434"/>
      <c r="CL22" s="434"/>
      <c r="CM22" s="434"/>
      <c r="CN22" s="434"/>
      <c r="CO22" s="435"/>
      <c r="CP22" s="131"/>
    </row>
    <row r="23" spans="1:94" ht="12.75">
      <c r="A23" s="456" t="s">
        <v>254</v>
      </c>
      <c r="B23" s="457"/>
      <c r="C23" s="457"/>
      <c r="D23" s="457"/>
      <c r="E23" s="457"/>
      <c r="F23" s="457"/>
      <c r="G23" s="457"/>
      <c r="H23" s="457"/>
      <c r="I23" s="457"/>
      <c r="J23" s="458" t="s">
        <v>255</v>
      </c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60"/>
      <c r="BJ23" s="433">
        <v>0</v>
      </c>
      <c r="BK23" s="434"/>
      <c r="BL23" s="434"/>
      <c r="BM23" s="434"/>
      <c r="BN23" s="434"/>
      <c r="BO23" s="434"/>
      <c r="BP23" s="434"/>
      <c r="BQ23" s="434"/>
      <c r="BR23" s="434"/>
      <c r="BS23" s="434"/>
      <c r="BT23" s="435"/>
      <c r="BU23" s="429"/>
      <c r="BV23" s="429"/>
      <c r="BW23" s="429"/>
      <c r="BX23" s="429"/>
      <c r="BY23" s="429"/>
      <c r="BZ23" s="429"/>
      <c r="CA23" s="429"/>
      <c r="CB23" s="429"/>
      <c r="CC23" s="429"/>
      <c r="CD23" s="430"/>
      <c r="CE23" s="433">
        <f t="shared" si="0"/>
        <v>0</v>
      </c>
      <c r="CF23" s="434"/>
      <c r="CG23" s="434"/>
      <c r="CH23" s="434"/>
      <c r="CI23" s="434"/>
      <c r="CJ23" s="434"/>
      <c r="CK23" s="434"/>
      <c r="CL23" s="434"/>
      <c r="CM23" s="434"/>
      <c r="CN23" s="434"/>
      <c r="CO23" s="435"/>
      <c r="CP23" s="131"/>
    </row>
    <row r="24" spans="1:94" ht="12.75">
      <c r="A24" s="456" t="s">
        <v>29</v>
      </c>
      <c r="B24" s="457"/>
      <c r="C24" s="457"/>
      <c r="D24" s="457"/>
      <c r="E24" s="457"/>
      <c r="F24" s="457"/>
      <c r="G24" s="457"/>
      <c r="H24" s="457"/>
      <c r="I24" s="457"/>
      <c r="J24" s="458" t="s">
        <v>256</v>
      </c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60"/>
      <c r="BJ24" s="433">
        <f>BJ25</f>
        <v>0.696</v>
      </c>
      <c r="BK24" s="434"/>
      <c r="BL24" s="434"/>
      <c r="BM24" s="434"/>
      <c r="BN24" s="434"/>
      <c r="BO24" s="434"/>
      <c r="BP24" s="434"/>
      <c r="BQ24" s="434"/>
      <c r="BR24" s="434"/>
      <c r="BS24" s="434"/>
      <c r="BT24" s="435"/>
      <c r="BU24" s="429"/>
      <c r="BV24" s="429"/>
      <c r="BW24" s="429"/>
      <c r="BX24" s="429"/>
      <c r="BY24" s="429"/>
      <c r="BZ24" s="429"/>
      <c r="CA24" s="429"/>
      <c r="CB24" s="429"/>
      <c r="CC24" s="429"/>
      <c r="CD24" s="430"/>
      <c r="CE24" s="433">
        <f t="shared" si="0"/>
        <v>0.696</v>
      </c>
      <c r="CF24" s="434"/>
      <c r="CG24" s="434"/>
      <c r="CH24" s="434"/>
      <c r="CI24" s="434"/>
      <c r="CJ24" s="434"/>
      <c r="CK24" s="434"/>
      <c r="CL24" s="434"/>
      <c r="CM24" s="434"/>
      <c r="CN24" s="434"/>
      <c r="CO24" s="435"/>
      <c r="CP24" s="131"/>
    </row>
    <row r="25" spans="1:94" ht="12.75">
      <c r="A25" s="456" t="s">
        <v>257</v>
      </c>
      <c r="B25" s="457"/>
      <c r="C25" s="457"/>
      <c r="D25" s="457"/>
      <c r="E25" s="457"/>
      <c r="F25" s="457"/>
      <c r="G25" s="457"/>
      <c r="H25" s="457"/>
      <c r="I25" s="457"/>
      <c r="J25" s="458" t="s">
        <v>258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60"/>
      <c r="BJ25" s="433">
        <v>0.696</v>
      </c>
      <c r="BK25" s="434"/>
      <c r="BL25" s="434"/>
      <c r="BM25" s="434"/>
      <c r="BN25" s="434"/>
      <c r="BO25" s="434"/>
      <c r="BP25" s="434"/>
      <c r="BQ25" s="434"/>
      <c r="BR25" s="434"/>
      <c r="BS25" s="434"/>
      <c r="BT25" s="435"/>
      <c r="BU25" s="429"/>
      <c r="BV25" s="429"/>
      <c r="BW25" s="429"/>
      <c r="BX25" s="429"/>
      <c r="BY25" s="429"/>
      <c r="BZ25" s="429"/>
      <c r="CA25" s="429"/>
      <c r="CB25" s="429"/>
      <c r="CC25" s="429"/>
      <c r="CD25" s="430"/>
      <c r="CE25" s="433">
        <f t="shared" si="0"/>
        <v>0.696</v>
      </c>
      <c r="CF25" s="434"/>
      <c r="CG25" s="434"/>
      <c r="CH25" s="434"/>
      <c r="CI25" s="434"/>
      <c r="CJ25" s="434"/>
      <c r="CK25" s="434"/>
      <c r="CL25" s="434"/>
      <c r="CM25" s="434"/>
      <c r="CN25" s="434"/>
      <c r="CO25" s="435"/>
      <c r="CP25" s="131"/>
    </row>
    <row r="26" spans="1:94" ht="12.75">
      <c r="A26" s="456" t="s">
        <v>259</v>
      </c>
      <c r="B26" s="457"/>
      <c r="C26" s="457"/>
      <c r="D26" s="457"/>
      <c r="E26" s="457"/>
      <c r="F26" s="457"/>
      <c r="G26" s="457"/>
      <c r="H26" s="457"/>
      <c r="I26" s="457"/>
      <c r="J26" s="458" t="s">
        <v>260</v>
      </c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60"/>
      <c r="BJ26" s="433">
        <v>0</v>
      </c>
      <c r="BK26" s="434"/>
      <c r="BL26" s="434"/>
      <c r="BM26" s="434"/>
      <c r="BN26" s="434"/>
      <c r="BO26" s="434"/>
      <c r="BP26" s="434"/>
      <c r="BQ26" s="434"/>
      <c r="BR26" s="434"/>
      <c r="BS26" s="434"/>
      <c r="BT26" s="435"/>
      <c r="BU26" s="429"/>
      <c r="BV26" s="429"/>
      <c r="BW26" s="429"/>
      <c r="BX26" s="429"/>
      <c r="BY26" s="429"/>
      <c r="BZ26" s="429"/>
      <c r="CA26" s="429"/>
      <c r="CB26" s="429"/>
      <c r="CC26" s="429"/>
      <c r="CD26" s="430"/>
      <c r="CE26" s="433">
        <f t="shared" si="0"/>
        <v>0</v>
      </c>
      <c r="CF26" s="434"/>
      <c r="CG26" s="434"/>
      <c r="CH26" s="434"/>
      <c r="CI26" s="434"/>
      <c r="CJ26" s="434"/>
      <c r="CK26" s="434"/>
      <c r="CL26" s="434"/>
      <c r="CM26" s="434"/>
      <c r="CN26" s="434"/>
      <c r="CO26" s="435"/>
      <c r="CP26" s="131"/>
    </row>
    <row r="27" spans="1:94" ht="12.75">
      <c r="A27" s="456" t="s">
        <v>261</v>
      </c>
      <c r="B27" s="457"/>
      <c r="C27" s="457"/>
      <c r="D27" s="457"/>
      <c r="E27" s="457"/>
      <c r="F27" s="457"/>
      <c r="G27" s="457"/>
      <c r="H27" s="457"/>
      <c r="I27" s="457"/>
      <c r="J27" s="458" t="s">
        <v>262</v>
      </c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60"/>
      <c r="BJ27" s="433">
        <v>0</v>
      </c>
      <c r="BK27" s="434"/>
      <c r="BL27" s="434"/>
      <c r="BM27" s="434"/>
      <c r="BN27" s="434"/>
      <c r="BO27" s="434"/>
      <c r="BP27" s="434"/>
      <c r="BQ27" s="434"/>
      <c r="BR27" s="434"/>
      <c r="BS27" s="434"/>
      <c r="BT27" s="435"/>
      <c r="BU27" s="429"/>
      <c r="BV27" s="429"/>
      <c r="BW27" s="429"/>
      <c r="BX27" s="429"/>
      <c r="BY27" s="429"/>
      <c r="BZ27" s="429"/>
      <c r="CA27" s="429"/>
      <c r="CB27" s="429"/>
      <c r="CC27" s="429"/>
      <c r="CD27" s="430"/>
      <c r="CE27" s="433">
        <f t="shared" si="0"/>
        <v>0</v>
      </c>
      <c r="CF27" s="434"/>
      <c r="CG27" s="434"/>
      <c r="CH27" s="434"/>
      <c r="CI27" s="434"/>
      <c r="CJ27" s="434"/>
      <c r="CK27" s="434"/>
      <c r="CL27" s="434"/>
      <c r="CM27" s="434"/>
      <c r="CN27" s="434"/>
      <c r="CO27" s="435"/>
      <c r="CP27" s="131"/>
    </row>
    <row r="28" spans="1:94" ht="12.75">
      <c r="A28" s="456" t="s">
        <v>30</v>
      </c>
      <c r="B28" s="457"/>
      <c r="C28" s="457"/>
      <c r="D28" s="457"/>
      <c r="E28" s="457"/>
      <c r="F28" s="457"/>
      <c r="G28" s="457"/>
      <c r="H28" s="457"/>
      <c r="I28" s="457"/>
      <c r="J28" s="458" t="s">
        <v>263</v>
      </c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60"/>
      <c r="BJ28" s="433">
        <v>0.84</v>
      </c>
      <c r="BK28" s="434"/>
      <c r="BL28" s="434"/>
      <c r="BM28" s="434"/>
      <c r="BN28" s="434"/>
      <c r="BO28" s="434"/>
      <c r="BP28" s="434"/>
      <c r="BQ28" s="434"/>
      <c r="BR28" s="434"/>
      <c r="BS28" s="434"/>
      <c r="BT28" s="435"/>
      <c r="BU28" s="429"/>
      <c r="BV28" s="429"/>
      <c r="BW28" s="429"/>
      <c r="BX28" s="429"/>
      <c r="BY28" s="429"/>
      <c r="BZ28" s="429"/>
      <c r="CA28" s="429"/>
      <c r="CB28" s="429"/>
      <c r="CC28" s="429"/>
      <c r="CD28" s="430"/>
      <c r="CE28" s="433">
        <f t="shared" si="0"/>
        <v>0.84</v>
      </c>
      <c r="CF28" s="434"/>
      <c r="CG28" s="434"/>
      <c r="CH28" s="434"/>
      <c r="CI28" s="434"/>
      <c r="CJ28" s="434"/>
      <c r="CK28" s="434"/>
      <c r="CL28" s="434"/>
      <c r="CM28" s="434"/>
      <c r="CN28" s="434"/>
      <c r="CO28" s="435"/>
      <c r="CP28" s="131"/>
    </row>
    <row r="29" spans="1:94" ht="12.75">
      <c r="A29" s="456" t="s">
        <v>31</v>
      </c>
      <c r="B29" s="457"/>
      <c r="C29" s="457"/>
      <c r="D29" s="457"/>
      <c r="E29" s="457"/>
      <c r="F29" s="457"/>
      <c r="G29" s="457"/>
      <c r="H29" s="457"/>
      <c r="I29" s="457"/>
      <c r="J29" s="458" t="s">
        <v>264</v>
      </c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60"/>
      <c r="BJ29" s="433">
        <v>0</v>
      </c>
      <c r="BK29" s="434"/>
      <c r="BL29" s="434"/>
      <c r="BM29" s="434"/>
      <c r="BN29" s="434"/>
      <c r="BO29" s="434"/>
      <c r="BP29" s="434"/>
      <c r="BQ29" s="434"/>
      <c r="BR29" s="434"/>
      <c r="BS29" s="434"/>
      <c r="BT29" s="435"/>
      <c r="BU29" s="429"/>
      <c r="BV29" s="429"/>
      <c r="BW29" s="429"/>
      <c r="BX29" s="429"/>
      <c r="BY29" s="429"/>
      <c r="BZ29" s="429"/>
      <c r="CA29" s="429"/>
      <c r="CB29" s="429"/>
      <c r="CC29" s="429"/>
      <c r="CD29" s="430"/>
      <c r="CE29" s="433">
        <f t="shared" si="0"/>
        <v>0</v>
      </c>
      <c r="CF29" s="434"/>
      <c r="CG29" s="434"/>
      <c r="CH29" s="434"/>
      <c r="CI29" s="434"/>
      <c r="CJ29" s="434"/>
      <c r="CK29" s="434"/>
      <c r="CL29" s="434"/>
      <c r="CM29" s="434"/>
      <c r="CN29" s="434"/>
      <c r="CO29" s="435"/>
      <c r="CP29" s="131"/>
    </row>
    <row r="30" spans="1:94" ht="12.75">
      <c r="A30" s="456" t="s">
        <v>265</v>
      </c>
      <c r="B30" s="457"/>
      <c r="C30" s="457"/>
      <c r="D30" s="457"/>
      <c r="E30" s="457"/>
      <c r="F30" s="457"/>
      <c r="G30" s="457"/>
      <c r="H30" s="457"/>
      <c r="I30" s="457"/>
      <c r="J30" s="458" t="s">
        <v>266</v>
      </c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60"/>
      <c r="BJ30" s="433">
        <v>0</v>
      </c>
      <c r="BK30" s="434"/>
      <c r="BL30" s="434"/>
      <c r="BM30" s="434"/>
      <c r="BN30" s="434"/>
      <c r="BO30" s="434"/>
      <c r="BP30" s="434"/>
      <c r="BQ30" s="434"/>
      <c r="BR30" s="434"/>
      <c r="BS30" s="434"/>
      <c r="BT30" s="435"/>
      <c r="BU30" s="429"/>
      <c r="BV30" s="429"/>
      <c r="BW30" s="429"/>
      <c r="BX30" s="429"/>
      <c r="BY30" s="429"/>
      <c r="BZ30" s="429"/>
      <c r="CA30" s="429"/>
      <c r="CB30" s="429"/>
      <c r="CC30" s="429"/>
      <c r="CD30" s="430"/>
      <c r="CE30" s="433">
        <f t="shared" si="0"/>
        <v>0</v>
      </c>
      <c r="CF30" s="434"/>
      <c r="CG30" s="434"/>
      <c r="CH30" s="434"/>
      <c r="CI30" s="434"/>
      <c r="CJ30" s="434"/>
      <c r="CK30" s="434"/>
      <c r="CL30" s="434"/>
      <c r="CM30" s="434"/>
      <c r="CN30" s="434"/>
      <c r="CO30" s="435"/>
      <c r="CP30" s="131"/>
    </row>
    <row r="31" spans="1:94" ht="12.75">
      <c r="A31" s="456" t="s">
        <v>267</v>
      </c>
      <c r="B31" s="457"/>
      <c r="C31" s="457"/>
      <c r="D31" s="457"/>
      <c r="E31" s="457"/>
      <c r="F31" s="457"/>
      <c r="G31" s="457"/>
      <c r="H31" s="457"/>
      <c r="I31" s="457"/>
      <c r="J31" s="458" t="s">
        <v>268</v>
      </c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60"/>
      <c r="BJ31" s="433">
        <v>0</v>
      </c>
      <c r="BK31" s="434"/>
      <c r="BL31" s="434"/>
      <c r="BM31" s="434"/>
      <c r="BN31" s="434"/>
      <c r="BO31" s="434"/>
      <c r="BP31" s="434"/>
      <c r="BQ31" s="434"/>
      <c r="BR31" s="434"/>
      <c r="BS31" s="434"/>
      <c r="BT31" s="435"/>
      <c r="BU31" s="429"/>
      <c r="BV31" s="429"/>
      <c r="BW31" s="429"/>
      <c r="BX31" s="429"/>
      <c r="BY31" s="429"/>
      <c r="BZ31" s="429"/>
      <c r="CA31" s="429"/>
      <c r="CB31" s="429"/>
      <c r="CC31" s="429"/>
      <c r="CD31" s="430"/>
      <c r="CE31" s="433">
        <f t="shared" si="0"/>
        <v>0</v>
      </c>
      <c r="CF31" s="434"/>
      <c r="CG31" s="434"/>
      <c r="CH31" s="434"/>
      <c r="CI31" s="434"/>
      <c r="CJ31" s="434"/>
      <c r="CK31" s="434"/>
      <c r="CL31" s="434"/>
      <c r="CM31" s="434"/>
      <c r="CN31" s="434"/>
      <c r="CO31" s="435"/>
      <c r="CP31" s="131"/>
    </row>
    <row r="32" spans="1:94" ht="12.75">
      <c r="A32" s="456" t="s">
        <v>12</v>
      </c>
      <c r="B32" s="457"/>
      <c r="C32" s="457"/>
      <c r="D32" s="457"/>
      <c r="E32" s="457"/>
      <c r="F32" s="457"/>
      <c r="G32" s="457"/>
      <c r="H32" s="457"/>
      <c r="I32" s="457"/>
      <c r="J32" s="458" t="s">
        <v>269</v>
      </c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60"/>
      <c r="BJ32" s="433">
        <f>SUM(BJ33:BT39)</f>
        <v>0</v>
      </c>
      <c r="BK32" s="434"/>
      <c r="BL32" s="434"/>
      <c r="BM32" s="434"/>
      <c r="BN32" s="434"/>
      <c r="BO32" s="434"/>
      <c r="BP32" s="434"/>
      <c r="BQ32" s="434"/>
      <c r="BR32" s="434"/>
      <c r="BS32" s="434"/>
      <c r="BT32" s="435"/>
      <c r="BU32" s="429"/>
      <c r="BV32" s="429"/>
      <c r="BW32" s="429"/>
      <c r="BX32" s="429"/>
      <c r="BY32" s="429"/>
      <c r="BZ32" s="429"/>
      <c r="CA32" s="429"/>
      <c r="CB32" s="429"/>
      <c r="CC32" s="429"/>
      <c r="CD32" s="430"/>
      <c r="CE32" s="433">
        <f t="shared" si="0"/>
        <v>0</v>
      </c>
      <c r="CF32" s="434"/>
      <c r="CG32" s="434"/>
      <c r="CH32" s="434"/>
      <c r="CI32" s="434"/>
      <c r="CJ32" s="434"/>
      <c r="CK32" s="434"/>
      <c r="CL32" s="434"/>
      <c r="CM32" s="434"/>
      <c r="CN32" s="434"/>
      <c r="CO32" s="435"/>
      <c r="CP32" s="131"/>
    </row>
    <row r="33" spans="1:94" ht="12.75">
      <c r="A33" s="456" t="s">
        <v>32</v>
      </c>
      <c r="B33" s="457"/>
      <c r="C33" s="457"/>
      <c r="D33" s="457"/>
      <c r="E33" s="457"/>
      <c r="F33" s="457"/>
      <c r="G33" s="457"/>
      <c r="H33" s="457"/>
      <c r="I33" s="457"/>
      <c r="J33" s="458" t="s">
        <v>270</v>
      </c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60"/>
      <c r="BJ33" s="433">
        <v>0</v>
      </c>
      <c r="BK33" s="434"/>
      <c r="BL33" s="434"/>
      <c r="BM33" s="434"/>
      <c r="BN33" s="434"/>
      <c r="BO33" s="434"/>
      <c r="BP33" s="434"/>
      <c r="BQ33" s="434"/>
      <c r="BR33" s="434"/>
      <c r="BS33" s="434"/>
      <c r="BT33" s="435"/>
      <c r="BU33" s="429"/>
      <c r="BV33" s="429"/>
      <c r="BW33" s="429"/>
      <c r="BX33" s="429"/>
      <c r="BY33" s="429"/>
      <c r="BZ33" s="429"/>
      <c r="CA33" s="429"/>
      <c r="CB33" s="429"/>
      <c r="CC33" s="429"/>
      <c r="CD33" s="430"/>
      <c r="CE33" s="433">
        <f t="shared" si="0"/>
        <v>0</v>
      </c>
      <c r="CF33" s="434"/>
      <c r="CG33" s="434"/>
      <c r="CH33" s="434"/>
      <c r="CI33" s="434"/>
      <c r="CJ33" s="434"/>
      <c r="CK33" s="434"/>
      <c r="CL33" s="434"/>
      <c r="CM33" s="434"/>
      <c r="CN33" s="434"/>
      <c r="CO33" s="435"/>
      <c r="CP33" s="131"/>
    </row>
    <row r="34" spans="1:94" ht="12.75">
      <c r="A34" s="456" t="s">
        <v>271</v>
      </c>
      <c r="B34" s="457"/>
      <c r="C34" s="457"/>
      <c r="D34" s="457"/>
      <c r="E34" s="457"/>
      <c r="F34" s="457"/>
      <c r="G34" s="457"/>
      <c r="H34" s="457"/>
      <c r="I34" s="457"/>
      <c r="J34" s="458" t="s">
        <v>272</v>
      </c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60"/>
      <c r="BJ34" s="433">
        <v>0</v>
      </c>
      <c r="BK34" s="434"/>
      <c r="BL34" s="434"/>
      <c r="BM34" s="434"/>
      <c r="BN34" s="434"/>
      <c r="BO34" s="434"/>
      <c r="BP34" s="434"/>
      <c r="BQ34" s="434"/>
      <c r="BR34" s="434"/>
      <c r="BS34" s="434"/>
      <c r="BT34" s="435"/>
      <c r="BU34" s="429"/>
      <c r="BV34" s="429"/>
      <c r="BW34" s="429"/>
      <c r="BX34" s="429"/>
      <c r="BY34" s="429"/>
      <c r="BZ34" s="429"/>
      <c r="CA34" s="429"/>
      <c r="CB34" s="429"/>
      <c r="CC34" s="429"/>
      <c r="CD34" s="430"/>
      <c r="CE34" s="433">
        <f t="shared" si="0"/>
        <v>0</v>
      </c>
      <c r="CF34" s="434"/>
      <c r="CG34" s="434"/>
      <c r="CH34" s="434"/>
      <c r="CI34" s="434"/>
      <c r="CJ34" s="434"/>
      <c r="CK34" s="434"/>
      <c r="CL34" s="434"/>
      <c r="CM34" s="434"/>
      <c r="CN34" s="434"/>
      <c r="CO34" s="435"/>
      <c r="CP34" s="131"/>
    </row>
    <row r="35" spans="1:94" ht="12.75">
      <c r="A35" s="456" t="s">
        <v>273</v>
      </c>
      <c r="B35" s="457"/>
      <c r="C35" s="457"/>
      <c r="D35" s="457"/>
      <c r="E35" s="457"/>
      <c r="F35" s="457"/>
      <c r="G35" s="457"/>
      <c r="H35" s="457"/>
      <c r="I35" s="457"/>
      <c r="J35" s="458" t="s">
        <v>274</v>
      </c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60"/>
      <c r="BJ35" s="433">
        <v>0</v>
      </c>
      <c r="BK35" s="434"/>
      <c r="BL35" s="434"/>
      <c r="BM35" s="434"/>
      <c r="BN35" s="434"/>
      <c r="BO35" s="434"/>
      <c r="BP35" s="434"/>
      <c r="BQ35" s="434"/>
      <c r="BR35" s="434"/>
      <c r="BS35" s="434"/>
      <c r="BT35" s="435"/>
      <c r="BU35" s="429"/>
      <c r="BV35" s="429"/>
      <c r="BW35" s="429"/>
      <c r="BX35" s="429"/>
      <c r="BY35" s="429"/>
      <c r="BZ35" s="429"/>
      <c r="CA35" s="429"/>
      <c r="CB35" s="429"/>
      <c r="CC35" s="429"/>
      <c r="CD35" s="430"/>
      <c r="CE35" s="433">
        <f t="shared" si="0"/>
        <v>0</v>
      </c>
      <c r="CF35" s="434"/>
      <c r="CG35" s="434"/>
      <c r="CH35" s="434"/>
      <c r="CI35" s="434"/>
      <c r="CJ35" s="434"/>
      <c r="CK35" s="434"/>
      <c r="CL35" s="434"/>
      <c r="CM35" s="434"/>
      <c r="CN35" s="434"/>
      <c r="CO35" s="435"/>
      <c r="CP35" s="131"/>
    </row>
    <row r="36" spans="1:94" ht="12.75">
      <c r="A36" s="456" t="s">
        <v>275</v>
      </c>
      <c r="B36" s="457"/>
      <c r="C36" s="457"/>
      <c r="D36" s="457"/>
      <c r="E36" s="457"/>
      <c r="F36" s="457"/>
      <c r="G36" s="457"/>
      <c r="H36" s="457"/>
      <c r="I36" s="457"/>
      <c r="J36" s="458" t="s">
        <v>276</v>
      </c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60"/>
      <c r="BJ36" s="433">
        <v>0</v>
      </c>
      <c r="BK36" s="434"/>
      <c r="BL36" s="434"/>
      <c r="BM36" s="434"/>
      <c r="BN36" s="434"/>
      <c r="BO36" s="434"/>
      <c r="BP36" s="434"/>
      <c r="BQ36" s="434"/>
      <c r="BR36" s="434"/>
      <c r="BS36" s="434"/>
      <c r="BT36" s="435"/>
      <c r="BU36" s="429"/>
      <c r="BV36" s="429"/>
      <c r="BW36" s="429"/>
      <c r="BX36" s="429"/>
      <c r="BY36" s="429"/>
      <c r="BZ36" s="429"/>
      <c r="CA36" s="429"/>
      <c r="CB36" s="429"/>
      <c r="CC36" s="429"/>
      <c r="CD36" s="430"/>
      <c r="CE36" s="433">
        <f t="shared" si="0"/>
        <v>0</v>
      </c>
      <c r="CF36" s="434"/>
      <c r="CG36" s="434"/>
      <c r="CH36" s="434"/>
      <c r="CI36" s="434"/>
      <c r="CJ36" s="434"/>
      <c r="CK36" s="434"/>
      <c r="CL36" s="434"/>
      <c r="CM36" s="434"/>
      <c r="CN36" s="434"/>
      <c r="CO36" s="435"/>
      <c r="CP36" s="131"/>
    </row>
    <row r="37" spans="1:94" ht="12.75">
      <c r="A37" s="456" t="s">
        <v>277</v>
      </c>
      <c r="B37" s="457"/>
      <c r="C37" s="457"/>
      <c r="D37" s="457"/>
      <c r="E37" s="457"/>
      <c r="F37" s="457"/>
      <c r="G37" s="457"/>
      <c r="H37" s="457"/>
      <c r="I37" s="457"/>
      <c r="J37" s="458" t="s">
        <v>278</v>
      </c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60"/>
      <c r="BJ37" s="433">
        <v>0</v>
      </c>
      <c r="BK37" s="434"/>
      <c r="BL37" s="434"/>
      <c r="BM37" s="434"/>
      <c r="BN37" s="434"/>
      <c r="BO37" s="434"/>
      <c r="BP37" s="434"/>
      <c r="BQ37" s="434"/>
      <c r="BR37" s="434"/>
      <c r="BS37" s="434"/>
      <c r="BT37" s="435"/>
      <c r="BU37" s="429"/>
      <c r="BV37" s="429"/>
      <c r="BW37" s="429"/>
      <c r="BX37" s="429"/>
      <c r="BY37" s="429"/>
      <c r="BZ37" s="429"/>
      <c r="CA37" s="429"/>
      <c r="CB37" s="429"/>
      <c r="CC37" s="429"/>
      <c r="CD37" s="430"/>
      <c r="CE37" s="433">
        <f t="shared" si="0"/>
        <v>0</v>
      </c>
      <c r="CF37" s="434"/>
      <c r="CG37" s="434"/>
      <c r="CH37" s="434"/>
      <c r="CI37" s="434"/>
      <c r="CJ37" s="434"/>
      <c r="CK37" s="434"/>
      <c r="CL37" s="434"/>
      <c r="CM37" s="434"/>
      <c r="CN37" s="434"/>
      <c r="CO37" s="435"/>
      <c r="CP37" s="131"/>
    </row>
    <row r="38" spans="1:94" ht="12.75">
      <c r="A38" s="456" t="s">
        <v>279</v>
      </c>
      <c r="B38" s="457"/>
      <c r="C38" s="457"/>
      <c r="D38" s="457"/>
      <c r="E38" s="457"/>
      <c r="F38" s="457"/>
      <c r="G38" s="457"/>
      <c r="H38" s="457"/>
      <c r="I38" s="457"/>
      <c r="J38" s="458" t="s">
        <v>280</v>
      </c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60"/>
      <c r="BJ38" s="433">
        <v>0</v>
      </c>
      <c r="BK38" s="434"/>
      <c r="BL38" s="434"/>
      <c r="BM38" s="434"/>
      <c r="BN38" s="434"/>
      <c r="BO38" s="434"/>
      <c r="BP38" s="434"/>
      <c r="BQ38" s="434"/>
      <c r="BR38" s="434"/>
      <c r="BS38" s="434"/>
      <c r="BT38" s="435"/>
      <c r="BU38" s="429"/>
      <c r="BV38" s="429"/>
      <c r="BW38" s="429"/>
      <c r="BX38" s="429"/>
      <c r="BY38" s="429"/>
      <c r="BZ38" s="429"/>
      <c r="CA38" s="429"/>
      <c r="CB38" s="429"/>
      <c r="CC38" s="429"/>
      <c r="CD38" s="430"/>
      <c r="CE38" s="433">
        <f t="shared" si="0"/>
        <v>0</v>
      </c>
      <c r="CF38" s="434"/>
      <c r="CG38" s="434"/>
      <c r="CH38" s="434"/>
      <c r="CI38" s="434"/>
      <c r="CJ38" s="434"/>
      <c r="CK38" s="434"/>
      <c r="CL38" s="434"/>
      <c r="CM38" s="434"/>
      <c r="CN38" s="434"/>
      <c r="CO38" s="435"/>
      <c r="CP38" s="131"/>
    </row>
    <row r="39" spans="1:94" ht="13.5" thickBot="1">
      <c r="A39" s="468" t="s">
        <v>281</v>
      </c>
      <c r="B39" s="469"/>
      <c r="C39" s="469"/>
      <c r="D39" s="469"/>
      <c r="E39" s="469"/>
      <c r="F39" s="469"/>
      <c r="G39" s="469"/>
      <c r="H39" s="469"/>
      <c r="I39" s="469"/>
      <c r="J39" s="470" t="s">
        <v>282</v>
      </c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2"/>
      <c r="BJ39" s="473">
        <v>0</v>
      </c>
      <c r="BK39" s="474"/>
      <c r="BL39" s="474"/>
      <c r="BM39" s="474"/>
      <c r="BN39" s="474"/>
      <c r="BO39" s="474"/>
      <c r="BP39" s="474"/>
      <c r="BQ39" s="474"/>
      <c r="BR39" s="474"/>
      <c r="BS39" s="474"/>
      <c r="BT39" s="475"/>
      <c r="BU39" s="476"/>
      <c r="BV39" s="476"/>
      <c r="BW39" s="476"/>
      <c r="BX39" s="476"/>
      <c r="BY39" s="476"/>
      <c r="BZ39" s="476"/>
      <c r="CA39" s="476"/>
      <c r="CB39" s="476"/>
      <c r="CC39" s="476"/>
      <c r="CD39" s="477"/>
      <c r="CE39" s="473">
        <v>0</v>
      </c>
      <c r="CF39" s="474"/>
      <c r="CG39" s="474"/>
      <c r="CH39" s="474"/>
      <c r="CI39" s="474"/>
      <c r="CJ39" s="474"/>
      <c r="CK39" s="474"/>
      <c r="CL39" s="474"/>
      <c r="CM39" s="474"/>
      <c r="CN39" s="474"/>
      <c r="CO39" s="475"/>
      <c r="CP39" s="131"/>
    </row>
    <row r="40" spans="1:94" ht="12.75">
      <c r="A40" s="490"/>
      <c r="B40" s="491"/>
      <c r="C40" s="491"/>
      <c r="D40" s="491"/>
      <c r="E40" s="491"/>
      <c r="F40" s="491"/>
      <c r="G40" s="491"/>
      <c r="H40" s="491"/>
      <c r="I40" s="492"/>
      <c r="J40" s="493" t="s">
        <v>283</v>
      </c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5"/>
      <c r="BJ40" s="482">
        <f>BJ16+BJ32</f>
        <v>5.51</v>
      </c>
      <c r="BK40" s="483"/>
      <c r="BL40" s="483"/>
      <c r="BM40" s="483"/>
      <c r="BN40" s="483"/>
      <c r="BO40" s="483"/>
      <c r="BP40" s="483"/>
      <c r="BQ40" s="483"/>
      <c r="BR40" s="483"/>
      <c r="BS40" s="483"/>
      <c r="BT40" s="484"/>
      <c r="BU40" s="478"/>
      <c r="BV40" s="478"/>
      <c r="BW40" s="478"/>
      <c r="BX40" s="478"/>
      <c r="BY40" s="478"/>
      <c r="BZ40" s="478"/>
      <c r="CA40" s="478"/>
      <c r="CB40" s="478"/>
      <c r="CC40" s="478"/>
      <c r="CD40" s="479"/>
      <c r="CE40" s="482">
        <f>CE16+CE32</f>
        <v>5.51</v>
      </c>
      <c r="CF40" s="483"/>
      <c r="CG40" s="483"/>
      <c r="CH40" s="483"/>
      <c r="CI40" s="483"/>
      <c r="CJ40" s="483"/>
      <c r="CK40" s="483"/>
      <c r="CL40" s="483"/>
      <c r="CM40" s="483"/>
      <c r="CN40" s="483"/>
      <c r="CO40" s="484"/>
      <c r="CP40" s="131"/>
    </row>
    <row r="41" spans="1:94" ht="12.75">
      <c r="A41" s="456"/>
      <c r="B41" s="457"/>
      <c r="C41" s="457"/>
      <c r="D41" s="457"/>
      <c r="E41" s="457"/>
      <c r="F41" s="457"/>
      <c r="G41" s="457"/>
      <c r="H41" s="457"/>
      <c r="I41" s="480"/>
      <c r="J41" s="458" t="s">
        <v>284</v>
      </c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60"/>
      <c r="BJ41" s="481"/>
      <c r="BK41" s="429"/>
      <c r="BL41" s="429"/>
      <c r="BM41" s="429"/>
      <c r="BN41" s="429"/>
      <c r="BO41" s="429"/>
      <c r="BP41" s="429"/>
      <c r="BQ41" s="429"/>
      <c r="BR41" s="429"/>
      <c r="BS41" s="429"/>
      <c r="BT41" s="430"/>
      <c r="BU41" s="429"/>
      <c r="BV41" s="429"/>
      <c r="BW41" s="429"/>
      <c r="BX41" s="429"/>
      <c r="BY41" s="429"/>
      <c r="BZ41" s="429"/>
      <c r="CA41" s="429"/>
      <c r="CB41" s="429"/>
      <c r="CC41" s="429"/>
      <c r="CD41" s="430"/>
      <c r="CE41" s="481"/>
      <c r="CF41" s="429"/>
      <c r="CG41" s="429"/>
      <c r="CH41" s="429"/>
      <c r="CI41" s="429"/>
      <c r="CJ41" s="429"/>
      <c r="CK41" s="429"/>
      <c r="CL41" s="429"/>
      <c r="CM41" s="429"/>
      <c r="CN41" s="429"/>
      <c r="CO41" s="430"/>
      <c r="CP41" s="131"/>
    </row>
    <row r="42" spans="1:94" ht="14.25" customHeight="1" thickBot="1">
      <c r="A42" s="468"/>
      <c r="B42" s="469"/>
      <c r="C42" s="469"/>
      <c r="D42" s="469"/>
      <c r="E42" s="469"/>
      <c r="F42" s="469"/>
      <c r="G42" s="469"/>
      <c r="H42" s="469"/>
      <c r="I42" s="485"/>
      <c r="J42" s="486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8"/>
      <c r="BJ42" s="489"/>
      <c r="BK42" s="476"/>
      <c r="BL42" s="476"/>
      <c r="BM42" s="476"/>
      <c r="BN42" s="476"/>
      <c r="BO42" s="476"/>
      <c r="BP42" s="476"/>
      <c r="BQ42" s="476"/>
      <c r="BR42" s="476"/>
      <c r="BS42" s="476"/>
      <c r="BT42" s="477"/>
      <c r="BU42" s="476"/>
      <c r="BV42" s="476"/>
      <c r="BW42" s="476"/>
      <c r="BX42" s="476"/>
      <c r="BY42" s="476"/>
      <c r="BZ42" s="476"/>
      <c r="CA42" s="476"/>
      <c r="CB42" s="476"/>
      <c r="CC42" s="476"/>
      <c r="CD42" s="477"/>
      <c r="CE42" s="489"/>
      <c r="CF42" s="476"/>
      <c r="CG42" s="476"/>
      <c r="CH42" s="476"/>
      <c r="CI42" s="476"/>
      <c r="CJ42" s="476"/>
      <c r="CK42" s="476"/>
      <c r="CL42" s="476"/>
      <c r="CM42" s="476"/>
      <c r="CN42" s="476"/>
      <c r="CO42" s="477"/>
      <c r="CP42" s="131"/>
    </row>
    <row r="43" spans="6:95" s="133" customFormat="1" ht="15" customHeight="1">
      <c r="F43" s="134"/>
      <c r="G43" s="134" t="s">
        <v>285</v>
      </c>
      <c r="H43" s="133" t="s">
        <v>286</v>
      </c>
      <c r="CP43" s="135"/>
      <c r="CQ43" s="135"/>
    </row>
    <row r="44" spans="7:95" s="133" customFormat="1" ht="18.75" customHeight="1">
      <c r="G44" s="134" t="s">
        <v>233</v>
      </c>
      <c r="H44" s="133" t="s">
        <v>287</v>
      </c>
      <c r="K44" s="136" t="s">
        <v>235</v>
      </c>
      <c r="L44" s="136"/>
      <c r="M44" s="136"/>
      <c r="N44" s="136"/>
      <c r="O44" s="136"/>
      <c r="BJ44" s="136" t="s">
        <v>236</v>
      </c>
      <c r="CP44" s="135"/>
      <c r="CQ44" s="135"/>
    </row>
    <row r="45" spans="6:95" s="133" customFormat="1" ht="11.25">
      <c r="F45" s="134"/>
      <c r="G45" s="134" t="s">
        <v>285</v>
      </c>
      <c r="H45" s="133" t="s">
        <v>286</v>
      </c>
      <c r="CP45" s="135"/>
      <c r="CQ45" s="135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A1">
      <selection activeCell="BK7" sqref="BK7:CG7"/>
    </sheetView>
  </sheetViews>
  <sheetFormatPr defaultColWidth="9.00390625" defaultRowHeight="12.75"/>
  <cols>
    <col min="1" max="1" width="9.125" style="118" customWidth="1"/>
    <col min="2" max="2" width="1.00390625" style="118" customWidth="1"/>
    <col min="3" max="3" width="4.125" style="118" hidden="1" customWidth="1"/>
    <col min="4" max="9" width="9.125" style="118" hidden="1" customWidth="1"/>
    <col min="10" max="14" width="9.125" style="118" customWidth="1"/>
    <col min="15" max="15" width="2.375" style="118" customWidth="1"/>
    <col min="16" max="16" width="3.125" style="118" hidden="1" customWidth="1"/>
    <col min="17" max="25" width="9.125" style="118" hidden="1" customWidth="1"/>
    <col min="26" max="26" width="6.875" style="118" hidden="1" customWidth="1"/>
    <col min="27" max="34" width="9.125" style="118" hidden="1" customWidth="1"/>
    <col min="35" max="35" width="0.37109375" style="118" hidden="1" customWidth="1"/>
    <col min="36" max="48" width="9.125" style="118" hidden="1" customWidth="1"/>
    <col min="49" max="49" width="0.6171875" style="118" hidden="1" customWidth="1"/>
    <col min="50" max="61" width="9.125" style="118" hidden="1" customWidth="1"/>
    <col min="62" max="62" width="7.75390625" style="118" customWidth="1"/>
    <col min="63" max="63" width="4.625" style="118" customWidth="1"/>
    <col min="64" max="81" width="9.125" style="118" hidden="1" customWidth="1"/>
    <col min="82" max="82" width="2.125" style="118" customWidth="1"/>
    <col min="83" max="83" width="9.125" style="118" customWidth="1"/>
    <col min="84" max="84" width="9.00390625" style="118" customWidth="1"/>
    <col min="85" max="92" width="9.125" style="118" hidden="1" customWidth="1"/>
    <col min="93" max="93" width="3.25390625" style="118" customWidth="1"/>
    <col min="94" max="94" width="1.75390625" style="118" customWidth="1"/>
    <col min="95" max="16384" width="9.125" style="118" customWidth="1"/>
  </cols>
  <sheetData>
    <row r="1" spans="1:93" ht="39" customHeight="1">
      <c r="A1" s="116"/>
      <c r="B1" s="116"/>
      <c r="C1" s="116"/>
      <c r="D1" s="116"/>
      <c r="E1" s="116"/>
      <c r="F1" s="116"/>
      <c r="G1" s="116"/>
      <c r="H1" s="116"/>
      <c r="I1" s="116"/>
      <c r="J1" s="117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442" t="s">
        <v>240</v>
      </c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</row>
    <row r="2" spans="1:93" ht="15.75">
      <c r="A2" s="119"/>
      <c r="B2" s="119"/>
      <c r="C2" s="119"/>
      <c r="D2" s="119"/>
      <c r="E2" s="119"/>
      <c r="F2" s="119"/>
      <c r="G2" s="119"/>
      <c r="H2" s="119"/>
      <c r="I2" s="119"/>
      <c r="J2" s="431"/>
      <c r="K2" s="432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</row>
    <row r="3" spans="1:93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443"/>
      <c r="M3" s="444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16"/>
      <c r="BK3" s="116"/>
      <c r="BL3" s="116"/>
      <c r="BM3" s="116"/>
      <c r="BN3" s="116"/>
      <c r="BO3" s="116"/>
      <c r="BP3" s="116"/>
      <c r="BQ3" s="445" t="s">
        <v>241</v>
      </c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116"/>
      <c r="CE3" s="446" t="s">
        <v>241</v>
      </c>
      <c r="CF3" s="447"/>
      <c r="CG3" s="116"/>
      <c r="CH3" s="116"/>
      <c r="CI3" s="116"/>
      <c r="CJ3" s="116"/>
      <c r="CK3" s="116"/>
      <c r="CL3" s="116"/>
      <c r="CM3" s="120"/>
      <c r="CN3" s="120"/>
      <c r="CO3" s="120"/>
    </row>
    <row r="4" spans="1:93" ht="24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3"/>
      <c r="BK4" s="321" t="s">
        <v>310</v>
      </c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124"/>
      <c r="CN4" s="124"/>
      <c r="CO4" s="124"/>
    </row>
    <row r="5" spans="1:93" ht="22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25"/>
      <c r="BK5" s="328" t="s">
        <v>308</v>
      </c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126"/>
      <c r="CN5" s="126"/>
      <c r="CO5" s="126"/>
    </row>
    <row r="6" spans="1:93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23"/>
      <c r="BK6" s="428" t="s">
        <v>125</v>
      </c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127"/>
      <c r="CN6" s="127"/>
      <c r="CO6" s="127"/>
    </row>
    <row r="7" spans="1:94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28"/>
      <c r="BK7" s="448" t="s">
        <v>349</v>
      </c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129"/>
      <c r="CI7" s="130"/>
      <c r="CJ7" s="129"/>
      <c r="CK7" s="129"/>
      <c r="CL7" s="130"/>
      <c r="CM7" s="129"/>
      <c r="CN7" s="129"/>
      <c r="CO7" s="130"/>
      <c r="CP7" s="131"/>
    </row>
    <row r="8" spans="1:93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23" t="s">
        <v>152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G8" s="123"/>
      <c r="CH8" s="123"/>
      <c r="CI8" s="123"/>
      <c r="CJ8" s="123"/>
      <c r="CK8" s="123"/>
      <c r="CL8" s="123"/>
      <c r="CM8" s="123"/>
      <c r="CN8" s="123"/>
      <c r="CO8" s="132"/>
    </row>
    <row r="9" spans="1:93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23"/>
      <c r="BL9" s="116"/>
      <c r="BM9" s="116"/>
      <c r="BN9" s="116"/>
      <c r="BO9" s="116"/>
      <c r="BP9" s="116"/>
      <c r="BQ9" s="116"/>
      <c r="BR9" s="116"/>
      <c r="BS9" s="116"/>
      <c r="BT9" s="116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G9" s="123"/>
      <c r="CH9" s="123"/>
      <c r="CI9" s="123"/>
      <c r="CJ9" s="123"/>
      <c r="CK9" s="123"/>
      <c r="CL9" s="123"/>
      <c r="CM9" s="123"/>
      <c r="CN9" s="123"/>
      <c r="CO9" s="132"/>
    </row>
    <row r="10" spans="1:93" ht="15.75">
      <c r="A10" s="116"/>
      <c r="B10" s="116"/>
      <c r="C10" s="116"/>
      <c r="D10" s="116"/>
      <c r="E10" s="116"/>
      <c r="F10" s="116"/>
      <c r="G10" s="116"/>
      <c r="H10" s="116"/>
      <c r="I10" s="116"/>
      <c r="J10" s="117" t="s">
        <v>239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G10" s="123"/>
      <c r="CH10" s="123"/>
      <c r="CI10" s="123"/>
      <c r="CJ10" s="123"/>
      <c r="CK10" s="123"/>
      <c r="CL10" s="123"/>
      <c r="CM10" s="123"/>
      <c r="CN10" s="123"/>
      <c r="CO10" s="132"/>
    </row>
    <row r="11" spans="1:93" ht="15.75">
      <c r="A11" s="116"/>
      <c r="B11" s="116"/>
      <c r="C11" s="116"/>
      <c r="D11" s="116"/>
      <c r="E11" s="116"/>
      <c r="F11" s="116"/>
      <c r="G11" s="116"/>
      <c r="H11" s="116"/>
      <c r="I11" s="116"/>
      <c r="J11" s="431" t="s">
        <v>149</v>
      </c>
      <c r="K11" s="432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116"/>
      <c r="BM11" s="116"/>
      <c r="BN11" s="116"/>
      <c r="BO11" s="116"/>
      <c r="BP11" s="116"/>
      <c r="BQ11" s="116"/>
      <c r="BR11" s="116"/>
      <c r="BS11" s="116"/>
      <c r="BT11" s="116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G11" s="123"/>
      <c r="CH11" s="123"/>
      <c r="CI11" s="123"/>
      <c r="CJ11" s="123"/>
      <c r="CK11" s="123"/>
      <c r="CL11" s="123"/>
      <c r="CM11" s="123"/>
      <c r="CN11" s="123"/>
      <c r="CO11" s="132"/>
    </row>
    <row r="12" spans="1:93" ht="15.75">
      <c r="A12" s="116"/>
      <c r="B12" s="116"/>
      <c r="C12" s="116"/>
      <c r="D12" s="116"/>
      <c r="E12" s="116"/>
      <c r="F12" s="116"/>
      <c r="G12" s="116"/>
      <c r="H12" s="116"/>
      <c r="I12" s="116"/>
      <c r="J12" s="120"/>
      <c r="K12" s="120"/>
      <c r="L12" s="443" t="s">
        <v>325</v>
      </c>
      <c r="M12" s="444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G12" s="123"/>
      <c r="CH12" s="123"/>
      <c r="CI12" s="123"/>
      <c r="CJ12" s="123"/>
      <c r="CK12" s="123"/>
      <c r="CL12" s="123"/>
      <c r="CM12" s="123"/>
      <c r="CN12" s="123"/>
      <c r="CO12" s="132"/>
    </row>
    <row r="13" spans="1:93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23"/>
      <c r="BL13" s="116"/>
      <c r="BM13" s="116"/>
      <c r="BN13" s="116"/>
      <c r="BO13" s="116"/>
      <c r="BP13" s="116"/>
      <c r="BQ13" s="116"/>
      <c r="BR13" s="116"/>
      <c r="BS13" s="116"/>
      <c r="BT13" s="116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G13" s="123"/>
      <c r="CH13" s="123"/>
      <c r="CI13" s="123"/>
      <c r="CJ13" s="123"/>
      <c r="CK13" s="123"/>
      <c r="CL13" s="123"/>
      <c r="CM13" s="123"/>
      <c r="CN13" s="123"/>
      <c r="CO13" s="132"/>
    </row>
    <row r="14" spans="1:93" ht="13.5" thickBo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F14" s="116" t="s">
        <v>242</v>
      </c>
      <c r="CG14" s="116"/>
      <c r="CH14" s="116"/>
      <c r="CI14" s="116"/>
      <c r="CJ14" s="116"/>
      <c r="CK14" s="116"/>
      <c r="CL14" s="116"/>
      <c r="CM14" s="116"/>
      <c r="CN14" s="116"/>
      <c r="CO14" s="116"/>
    </row>
    <row r="15" spans="1:94" ht="53.25" customHeight="1" thickBot="1">
      <c r="A15" s="436" t="s">
        <v>0</v>
      </c>
      <c r="B15" s="437"/>
      <c r="C15" s="437"/>
      <c r="D15" s="437"/>
      <c r="E15" s="437"/>
      <c r="F15" s="437"/>
      <c r="G15" s="437"/>
      <c r="H15" s="437"/>
      <c r="I15" s="438"/>
      <c r="J15" s="436" t="s">
        <v>243</v>
      </c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8"/>
      <c r="BJ15" s="436" t="s">
        <v>324</v>
      </c>
      <c r="BK15" s="437"/>
      <c r="BL15" s="437"/>
      <c r="BM15" s="437"/>
      <c r="BN15" s="437"/>
      <c r="BO15" s="437"/>
      <c r="BP15" s="437"/>
      <c r="BQ15" s="437"/>
      <c r="BR15" s="437"/>
      <c r="BS15" s="437"/>
      <c r="BT15" s="438"/>
      <c r="BU15" s="437"/>
      <c r="BV15" s="437"/>
      <c r="BW15" s="437"/>
      <c r="BX15" s="437"/>
      <c r="BY15" s="437"/>
      <c r="BZ15" s="437"/>
      <c r="CA15" s="437"/>
      <c r="CB15" s="437"/>
      <c r="CC15" s="437"/>
      <c r="CD15" s="438"/>
      <c r="CE15" s="439" t="s">
        <v>64</v>
      </c>
      <c r="CF15" s="440"/>
      <c r="CG15" s="440"/>
      <c r="CH15" s="440"/>
      <c r="CI15" s="440"/>
      <c r="CJ15" s="440"/>
      <c r="CK15" s="440"/>
      <c r="CL15" s="440"/>
      <c r="CM15" s="440"/>
      <c r="CN15" s="440"/>
      <c r="CO15" s="441"/>
      <c r="CP15" s="131"/>
    </row>
    <row r="16" spans="1:94" ht="12.75">
      <c r="A16" s="461" t="s">
        <v>8</v>
      </c>
      <c r="B16" s="462"/>
      <c r="C16" s="462"/>
      <c r="D16" s="462"/>
      <c r="E16" s="462"/>
      <c r="F16" s="462"/>
      <c r="G16" s="462"/>
      <c r="H16" s="462"/>
      <c r="I16" s="462"/>
      <c r="J16" s="450" t="s">
        <v>244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2"/>
      <c r="BJ16" s="453">
        <f>BJ17+BJ24+BJ28</f>
        <v>2.7099999999999995</v>
      </c>
      <c r="BK16" s="454"/>
      <c r="BL16" s="454"/>
      <c r="BM16" s="454"/>
      <c r="BN16" s="454"/>
      <c r="BO16" s="454"/>
      <c r="BP16" s="454"/>
      <c r="BQ16" s="454"/>
      <c r="BR16" s="454"/>
      <c r="BS16" s="454"/>
      <c r="BT16" s="455"/>
      <c r="BU16" s="463"/>
      <c r="BV16" s="463"/>
      <c r="BW16" s="463"/>
      <c r="BX16" s="463"/>
      <c r="BY16" s="463"/>
      <c r="BZ16" s="463"/>
      <c r="CA16" s="463"/>
      <c r="CB16" s="463"/>
      <c r="CC16" s="463"/>
      <c r="CD16" s="464"/>
      <c r="CE16" s="453">
        <f aca="true" t="shared" si="0" ref="CE16:CE38">BJ16</f>
        <v>2.7099999999999995</v>
      </c>
      <c r="CF16" s="454"/>
      <c r="CG16" s="454"/>
      <c r="CH16" s="454"/>
      <c r="CI16" s="454"/>
      <c r="CJ16" s="454"/>
      <c r="CK16" s="454"/>
      <c r="CL16" s="454"/>
      <c r="CM16" s="454"/>
      <c r="CN16" s="454"/>
      <c r="CO16" s="455"/>
      <c r="CP16" s="131"/>
    </row>
    <row r="17" spans="1:94" ht="12.75">
      <c r="A17" s="456" t="s">
        <v>28</v>
      </c>
      <c r="B17" s="457"/>
      <c r="C17" s="457"/>
      <c r="D17" s="457"/>
      <c r="E17" s="457"/>
      <c r="F17" s="457"/>
      <c r="G17" s="457"/>
      <c r="H17" s="457"/>
      <c r="I17" s="457"/>
      <c r="J17" s="458" t="s">
        <v>245</v>
      </c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60"/>
      <c r="BJ17" s="433">
        <f>BJ20+BJ23+BJ18</f>
        <v>1.297</v>
      </c>
      <c r="BK17" s="434"/>
      <c r="BL17" s="434"/>
      <c r="BM17" s="434"/>
      <c r="BN17" s="434"/>
      <c r="BO17" s="434"/>
      <c r="BP17" s="434"/>
      <c r="BQ17" s="434"/>
      <c r="BR17" s="434"/>
      <c r="BS17" s="434"/>
      <c r="BT17" s="435"/>
      <c r="BU17" s="429"/>
      <c r="BV17" s="429"/>
      <c r="BW17" s="429"/>
      <c r="BX17" s="429"/>
      <c r="BY17" s="429"/>
      <c r="BZ17" s="429"/>
      <c r="CA17" s="429"/>
      <c r="CB17" s="429"/>
      <c r="CC17" s="429"/>
      <c r="CD17" s="430"/>
      <c r="CE17" s="433">
        <f t="shared" si="0"/>
        <v>1.297</v>
      </c>
      <c r="CF17" s="434"/>
      <c r="CG17" s="434"/>
      <c r="CH17" s="434"/>
      <c r="CI17" s="434"/>
      <c r="CJ17" s="434"/>
      <c r="CK17" s="434"/>
      <c r="CL17" s="434"/>
      <c r="CM17" s="434"/>
      <c r="CN17" s="434"/>
      <c r="CO17" s="435"/>
      <c r="CP17" s="131"/>
    </row>
    <row r="18" spans="1:94" ht="12.75">
      <c r="A18" s="456" t="s">
        <v>127</v>
      </c>
      <c r="B18" s="457"/>
      <c r="C18" s="457"/>
      <c r="D18" s="457"/>
      <c r="E18" s="457"/>
      <c r="F18" s="457"/>
      <c r="G18" s="457"/>
      <c r="H18" s="457"/>
      <c r="I18" s="457"/>
      <c r="J18" s="458" t="s">
        <v>246</v>
      </c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60"/>
      <c r="BJ18" s="433">
        <v>1.297</v>
      </c>
      <c r="BK18" s="434"/>
      <c r="BL18" s="434"/>
      <c r="BM18" s="434"/>
      <c r="BN18" s="434"/>
      <c r="BO18" s="434"/>
      <c r="BP18" s="434"/>
      <c r="BQ18" s="434"/>
      <c r="BR18" s="434"/>
      <c r="BS18" s="434"/>
      <c r="BT18" s="435"/>
      <c r="BU18" s="429"/>
      <c r="BV18" s="429"/>
      <c r="BW18" s="429"/>
      <c r="BX18" s="429"/>
      <c r="BY18" s="429"/>
      <c r="BZ18" s="429"/>
      <c r="CA18" s="429"/>
      <c r="CB18" s="429"/>
      <c r="CC18" s="429"/>
      <c r="CD18" s="430"/>
      <c r="CE18" s="433">
        <f t="shared" si="0"/>
        <v>1.297</v>
      </c>
      <c r="CF18" s="434"/>
      <c r="CG18" s="434"/>
      <c r="CH18" s="434"/>
      <c r="CI18" s="434"/>
      <c r="CJ18" s="434"/>
      <c r="CK18" s="434"/>
      <c r="CL18" s="434"/>
      <c r="CM18" s="434"/>
      <c r="CN18" s="434"/>
      <c r="CO18" s="435"/>
      <c r="CP18" s="131"/>
    </row>
    <row r="19" spans="1:94" ht="12.75">
      <c r="A19" s="456" t="s">
        <v>130</v>
      </c>
      <c r="B19" s="457"/>
      <c r="C19" s="457"/>
      <c r="D19" s="457"/>
      <c r="E19" s="457"/>
      <c r="F19" s="457"/>
      <c r="G19" s="457"/>
      <c r="H19" s="457"/>
      <c r="I19" s="457"/>
      <c r="J19" s="458" t="s">
        <v>247</v>
      </c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60"/>
      <c r="BJ19" s="433">
        <v>0</v>
      </c>
      <c r="BK19" s="434"/>
      <c r="BL19" s="434"/>
      <c r="BM19" s="434"/>
      <c r="BN19" s="434"/>
      <c r="BO19" s="434"/>
      <c r="BP19" s="434"/>
      <c r="BQ19" s="434"/>
      <c r="BR19" s="434"/>
      <c r="BS19" s="434"/>
      <c r="BT19" s="435"/>
      <c r="BU19" s="429"/>
      <c r="BV19" s="429"/>
      <c r="BW19" s="429"/>
      <c r="BX19" s="429"/>
      <c r="BY19" s="429"/>
      <c r="BZ19" s="429"/>
      <c r="CA19" s="429"/>
      <c r="CB19" s="429"/>
      <c r="CC19" s="429"/>
      <c r="CD19" s="430"/>
      <c r="CE19" s="433">
        <f t="shared" si="0"/>
        <v>0</v>
      </c>
      <c r="CF19" s="434"/>
      <c r="CG19" s="434"/>
      <c r="CH19" s="434"/>
      <c r="CI19" s="434"/>
      <c r="CJ19" s="434"/>
      <c r="CK19" s="434"/>
      <c r="CL19" s="434"/>
      <c r="CM19" s="434"/>
      <c r="CN19" s="434"/>
      <c r="CO19" s="435"/>
      <c r="CP19" s="131"/>
    </row>
    <row r="20" spans="1:94" ht="27.75" customHeight="1">
      <c r="A20" s="456" t="s">
        <v>248</v>
      </c>
      <c r="B20" s="457"/>
      <c r="C20" s="457"/>
      <c r="D20" s="457"/>
      <c r="E20" s="457"/>
      <c r="F20" s="457"/>
      <c r="G20" s="457"/>
      <c r="H20" s="457"/>
      <c r="I20" s="457"/>
      <c r="J20" s="465" t="s">
        <v>249</v>
      </c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7"/>
      <c r="BJ20" s="433">
        <f>BJ22</f>
        <v>0</v>
      </c>
      <c r="BK20" s="434"/>
      <c r="BL20" s="434"/>
      <c r="BM20" s="434"/>
      <c r="BN20" s="434"/>
      <c r="BO20" s="434"/>
      <c r="BP20" s="434"/>
      <c r="BQ20" s="434"/>
      <c r="BR20" s="434"/>
      <c r="BS20" s="434"/>
      <c r="BT20" s="435"/>
      <c r="BU20" s="429"/>
      <c r="BV20" s="429"/>
      <c r="BW20" s="429"/>
      <c r="BX20" s="429"/>
      <c r="BY20" s="429"/>
      <c r="BZ20" s="429"/>
      <c r="CA20" s="429"/>
      <c r="CB20" s="429"/>
      <c r="CC20" s="429"/>
      <c r="CD20" s="430"/>
      <c r="CE20" s="433">
        <f t="shared" si="0"/>
        <v>0</v>
      </c>
      <c r="CF20" s="434"/>
      <c r="CG20" s="434"/>
      <c r="CH20" s="434"/>
      <c r="CI20" s="434"/>
      <c r="CJ20" s="434"/>
      <c r="CK20" s="434"/>
      <c r="CL20" s="434"/>
      <c r="CM20" s="434"/>
      <c r="CN20" s="434"/>
      <c r="CO20" s="435"/>
      <c r="CP20" s="131"/>
    </row>
    <row r="21" spans="1:94" ht="12.75">
      <c r="A21" s="456" t="s">
        <v>250</v>
      </c>
      <c r="B21" s="457"/>
      <c r="C21" s="457"/>
      <c r="D21" s="457"/>
      <c r="E21" s="457"/>
      <c r="F21" s="457"/>
      <c r="G21" s="457"/>
      <c r="H21" s="457"/>
      <c r="I21" s="457"/>
      <c r="J21" s="458" t="s">
        <v>251</v>
      </c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60"/>
      <c r="BJ21" s="433">
        <v>0</v>
      </c>
      <c r="BK21" s="434"/>
      <c r="BL21" s="434"/>
      <c r="BM21" s="434"/>
      <c r="BN21" s="434"/>
      <c r="BO21" s="434"/>
      <c r="BP21" s="434"/>
      <c r="BQ21" s="434"/>
      <c r="BR21" s="434"/>
      <c r="BS21" s="434"/>
      <c r="BT21" s="435"/>
      <c r="BU21" s="429"/>
      <c r="BV21" s="429"/>
      <c r="BW21" s="429"/>
      <c r="BX21" s="429"/>
      <c r="BY21" s="429"/>
      <c r="BZ21" s="429"/>
      <c r="CA21" s="429"/>
      <c r="CB21" s="429"/>
      <c r="CC21" s="429"/>
      <c r="CD21" s="430"/>
      <c r="CE21" s="433">
        <f t="shared" si="0"/>
        <v>0</v>
      </c>
      <c r="CF21" s="434"/>
      <c r="CG21" s="434"/>
      <c r="CH21" s="434"/>
      <c r="CI21" s="434"/>
      <c r="CJ21" s="434"/>
      <c r="CK21" s="434"/>
      <c r="CL21" s="434"/>
      <c r="CM21" s="434"/>
      <c r="CN21" s="434"/>
      <c r="CO21" s="435"/>
      <c r="CP21" s="131"/>
    </row>
    <row r="22" spans="1:94" ht="12.75">
      <c r="A22" s="456" t="s">
        <v>252</v>
      </c>
      <c r="B22" s="457"/>
      <c r="C22" s="457"/>
      <c r="D22" s="457"/>
      <c r="E22" s="457"/>
      <c r="F22" s="457"/>
      <c r="G22" s="457"/>
      <c r="H22" s="457"/>
      <c r="I22" s="457"/>
      <c r="J22" s="458" t="s">
        <v>253</v>
      </c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60"/>
      <c r="BJ22" s="433"/>
      <c r="BK22" s="434"/>
      <c r="BL22" s="434"/>
      <c r="BM22" s="434"/>
      <c r="BN22" s="434"/>
      <c r="BO22" s="434"/>
      <c r="BP22" s="434"/>
      <c r="BQ22" s="434"/>
      <c r="BR22" s="434"/>
      <c r="BS22" s="434"/>
      <c r="BT22" s="435"/>
      <c r="BU22" s="429"/>
      <c r="BV22" s="429"/>
      <c r="BW22" s="429"/>
      <c r="BX22" s="429"/>
      <c r="BY22" s="429"/>
      <c r="BZ22" s="429"/>
      <c r="CA22" s="429"/>
      <c r="CB22" s="429"/>
      <c r="CC22" s="429"/>
      <c r="CD22" s="430"/>
      <c r="CE22" s="433">
        <f t="shared" si="0"/>
        <v>0</v>
      </c>
      <c r="CF22" s="434"/>
      <c r="CG22" s="434"/>
      <c r="CH22" s="434"/>
      <c r="CI22" s="434"/>
      <c r="CJ22" s="434"/>
      <c r="CK22" s="434"/>
      <c r="CL22" s="434"/>
      <c r="CM22" s="434"/>
      <c r="CN22" s="434"/>
      <c r="CO22" s="435"/>
      <c r="CP22" s="131"/>
    </row>
    <row r="23" spans="1:94" ht="12.75">
      <c r="A23" s="456" t="s">
        <v>254</v>
      </c>
      <c r="B23" s="457"/>
      <c r="C23" s="457"/>
      <c r="D23" s="457"/>
      <c r="E23" s="457"/>
      <c r="F23" s="457"/>
      <c r="G23" s="457"/>
      <c r="H23" s="457"/>
      <c r="I23" s="457"/>
      <c r="J23" s="458" t="s">
        <v>255</v>
      </c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60"/>
      <c r="BJ23" s="433">
        <v>0</v>
      </c>
      <c r="BK23" s="434"/>
      <c r="BL23" s="434"/>
      <c r="BM23" s="434"/>
      <c r="BN23" s="434"/>
      <c r="BO23" s="434"/>
      <c r="BP23" s="434"/>
      <c r="BQ23" s="434"/>
      <c r="BR23" s="434"/>
      <c r="BS23" s="434"/>
      <c r="BT23" s="435"/>
      <c r="BU23" s="429"/>
      <c r="BV23" s="429"/>
      <c r="BW23" s="429"/>
      <c r="BX23" s="429"/>
      <c r="BY23" s="429"/>
      <c r="BZ23" s="429"/>
      <c r="CA23" s="429"/>
      <c r="CB23" s="429"/>
      <c r="CC23" s="429"/>
      <c r="CD23" s="430"/>
      <c r="CE23" s="433">
        <f t="shared" si="0"/>
        <v>0</v>
      </c>
      <c r="CF23" s="434"/>
      <c r="CG23" s="434"/>
      <c r="CH23" s="434"/>
      <c r="CI23" s="434"/>
      <c r="CJ23" s="434"/>
      <c r="CK23" s="434"/>
      <c r="CL23" s="434"/>
      <c r="CM23" s="434"/>
      <c r="CN23" s="434"/>
      <c r="CO23" s="435"/>
      <c r="CP23" s="131"/>
    </row>
    <row r="24" spans="1:94" ht="12.75">
      <c r="A24" s="456" t="s">
        <v>29</v>
      </c>
      <c r="B24" s="457"/>
      <c r="C24" s="457"/>
      <c r="D24" s="457"/>
      <c r="E24" s="457"/>
      <c r="F24" s="457"/>
      <c r="G24" s="457"/>
      <c r="H24" s="457"/>
      <c r="I24" s="457"/>
      <c r="J24" s="458" t="s">
        <v>256</v>
      </c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60"/>
      <c r="BJ24" s="433">
        <f>BJ25</f>
        <v>1</v>
      </c>
      <c r="BK24" s="434"/>
      <c r="BL24" s="434"/>
      <c r="BM24" s="434"/>
      <c r="BN24" s="434"/>
      <c r="BO24" s="434"/>
      <c r="BP24" s="434"/>
      <c r="BQ24" s="434"/>
      <c r="BR24" s="434"/>
      <c r="BS24" s="434"/>
      <c r="BT24" s="435"/>
      <c r="BU24" s="429"/>
      <c r="BV24" s="429"/>
      <c r="BW24" s="429"/>
      <c r="BX24" s="429"/>
      <c r="BY24" s="429"/>
      <c r="BZ24" s="429"/>
      <c r="CA24" s="429"/>
      <c r="CB24" s="429"/>
      <c r="CC24" s="429"/>
      <c r="CD24" s="430"/>
      <c r="CE24" s="433">
        <f t="shared" si="0"/>
        <v>1</v>
      </c>
      <c r="CF24" s="434"/>
      <c r="CG24" s="434"/>
      <c r="CH24" s="434"/>
      <c r="CI24" s="434"/>
      <c r="CJ24" s="434"/>
      <c r="CK24" s="434"/>
      <c r="CL24" s="434"/>
      <c r="CM24" s="434"/>
      <c r="CN24" s="434"/>
      <c r="CO24" s="435"/>
      <c r="CP24" s="131"/>
    </row>
    <row r="25" spans="1:94" ht="12.75">
      <c r="A25" s="456" t="s">
        <v>257</v>
      </c>
      <c r="B25" s="457"/>
      <c r="C25" s="457"/>
      <c r="D25" s="457"/>
      <c r="E25" s="457"/>
      <c r="F25" s="457"/>
      <c r="G25" s="457"/>
      <c r="H25" s="457"/>
      <c r="I25" s="457"/>
      <c r="J25" s="458" t="s">
        <v>258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60"/>
      <c r="BJ25" s="433">
        <v>1</v>
      </c>
      <c r="BK25" s="434"/>
      <c r="BL25" s="434"/>
      <c r="BM25" s="434"/>
      <c r="BN25" s="434"/>
      <c r="BO25" s="434"/>
      <c r="BP25" s="434"/>
      <c r="BQ25" s="434"/>
      <c r="BR25" s="434"/>
      <c r="BS25" s="434"/>
      <c r="BT25" s="435"/>
      <c r="BU25" s="429"/>
      <c r="BV25" s="429"/>
      <c r="BW25" s="429"/>
      <c r="BX25" s="429"/>
      <c r="BY25" s="429"/>
      <c r="BZ25" s="429"/>
      <c r="CA25" s="429"/>
      <c r="CB25" s="429"/>
      <c r="CC25" s="429"/>
      <c r="CD25" s="430"/>
      <c r="CE25" s="433">
        <f t="shared" si="0"/>
        <v>1</v>
      </c>
      <c r="CF25" s="434"/>
      <c r="CG25" s="434"/>
      <c r="CH25" s="434"/>
      <c r="CI25" s="434"/>
      <c r="CJ25" s="434"/>
      <c r="CK25" s="434"/>
      <c r="CL25" s="434"/>
      <c r="CM25" s="434"/>
      <c r="CN25" s="434"/>
      <c r="CO25" s="435"/>
      <c r="CP25" s="131"/>
    </row>
    <row r="26" spans="1:94" ht="12.75">
      <c r="A26" s="456" t="s">
        <v>259</v>
      </c>
      <c r="B26" s="457"/>
      <c r="C26" s="457"/>
      <c r="D26" s="457"/>
      <c r="E26" s="457"/>
      <c r="F26" s="457"/>
      <c r="G26" s="457"/>
      <c r="H26" s="457"/>
      <c r="I26" s="457"/>
      <c r="J26" s="458" t="s">
        <v>260</v>
      </c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60"/>
      <c r="BJ26" s="433">
        <v>0</v>
      </c>
      <c r="BK26" s="434"/>
      <c r="BL26" s="434"/>
      <c r="BM26" s="434"/>
      <c r="BN26" s="434"/>
      <c r="BO26" s="434"/>
      <c r="BP26" s="434"/>
      <c r="BQ26" s="434"/>
      <c r="BR26" s="434"/>
      <c r="BS26" s="434"/>
      <c r="BT26" s="435"/>
      <c r="BU26" s="429"/>
      <c r="BV26" s="429"/>
      <c r="BW26" s="429"/>
      <c r="BX26" s="429"/>
      <c r="BY26" s="429"/>
      <c r="BZ26" s="429"/>
      <c r="CA26" s="429"/>
      <c r="CB26" s="429"/>
      <c r="CC26" s="429"/>
      <c r="CD26" s="430"/>
      <c r="CE26" s="433">
        <f t="shared" si="0"/>
        <v>0</v>
      </c>
      <c r="CF26" s="434"/>
      <c r="CG26" s="434"/>
      <c r="CH26" s="434"/>
      <c r="CI26" s="434"/>
      <c r="CJ26" s="434"/>
      <c r="CK26" s="434"/>
      <c r="CL26" s="434"/>
      <c r="CM26" s="434"/>
      <c r="CN26" s="434"/>
      <c r="CO26" s="435"/>
      <c r="CP26" s="131"/>
    </row>
    <row r="27" spans="1:94" ht="12.75">
      <c r="A27" s="456" t="s">
        <v>261</v>
      </c>
      <c r="B27" s="457"/>
      <c r="C27" s="457"/>
      <c r="D27" s="457"/>
      <c r="E27" s="457"/>
      <c r="F27" s="457"/>
      <c r="G27" s="457"/>
      <c r="H27" s="457"/>
      <c r="I27" s="457"/>
      <c r="J27" s="458" t="s">
        <v>262</v>
      </c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60"/>
      <c r="BJ27" s="433">
        <v>0</v>
      </c>
      <c r="BK27" s="434"/>
      <c r="BL27" s="434"/>
      <c r="BM27" s="434"/>
      <c r="BN27" s="434"/>
      <c r="BO27" s="434"/>
      <c r="BP27" s="434"/>
      <c r="BQ27" s="434"/>
      <c r="BR27" s="434"/>
      <c r="BS27" s="434"/>
      <c r="BT27" s="435"/>
      <c r="BU27" s="429"/>
      <c r="BV27" s="429"/>
      <c r="BW27" s="429"/>
      <c r="BX27" s="429"/>
      <c r="BY27" s="429"/>
      <c r="BZ27" s="429"/>
      <c r="CA27" s="429"/>
      <c r="CB27" s="429"/>
      <c r="CC27" s="429"/>
      <c r="CD27" s="430"/>
      <c r="CE27" s="433">
        <f t="shared" si="0"/>
        <v>0</v>
      </c>
      <c r="CF27" s="434"/>
      <c r="CG27" s="434"/>
      <c r="CH27" s="434"/>
      <c r="CI27" s="434"/>
      <c r="CJ27" s="434"/>
      <c r="CK27" s="434"/>
      <c r="CL27" s="434"/>
      <c r="CM27" s="434"/>
      <c r="CN27" s="434"/>
      <c r="CO27" s="435"/>
      <c r="CP27" s="131"/>
    </row>
    <row r="28" spans="1:94" ht="12.75">
      <c r="A28" s="456" t="s">
        <v>30</v>
      </c>
      <c r="B28" s="457"/>
      <c r="C28" s="457"/>
      <c r="D28" s="457"/>
      <c r="E28" s="457"/>
      <c r="F28" s="457"/>
      <c r="G28" s="457"/>
      <c r="H28" s="457"/>
      <c r="I28" s="457"/>
      <c r="J28" s="458" t="s">
        <v>263</v>
      </c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60"/>
      <c r="BJ28" s="433">
        <v>0.413</v>
      </c>
      <c r="BK28" s="434"/>
      <c r="BL28" s="434"/>
      <c r="BM28" s="434"/>
      <c r="BN28" s="434"/>
      <c r="BO28" s="434"/>
      <c r="BP28" s="434"/>
      <c r="BQ28" s="434"/>
      <c r="BR28" s="434"/>
      <c r="BS28" s="434"/>
      <c r="BT28" s="435"/>
      <c r="BU28" s="429"/>
      <c r="BV28" s="429"/>
      <c r="BW28" s="429"/>
      <c r="BX28" s="429"/>
      <c r="BY28" s="429"/>
      <c r="BZ28" s="429"/>
      <c r="CA28" s="429"/>
      <c r="CB28" s="429"/>
      <c r="CC28" s="429"/>
      <c r="CD28" s="430"/>
      <c r="CE28" s="433">
        <f t="shared" si="0"/>
        <v>0.413</v>
      </c>
      <c r="CF28" s="434"/>
      <c r="CG28" s="434"/>
      <c r="CH28" s="434"/>
      <c r="CI28" s="434"/>
      <c r="CJ28" s="434"/>
      <c r="CK28" s="434"/>
      <c r="CL28" s="434"/>
      <c r="CM28" s="434"/>
      <c r="CN28" s="434"/>
      <c r="CO28" s="435"/>
      <c r="CP28" s="131"/>
    </row>
    <row r="29" spans="1:94" ht="12.75">
      <c r="A29" s="456" t="s">
        <v>31</v>
      </c>
      <c r="B29" s="457"/>
      <c r="C29" s="457"/>
      <c r="D29" s="457"/>
      <c r="E29" s="457"/>
      <c r="F29" s="457"/>
      <c r="G29" s="457"/>
      <c r="H29" s="457"/>
      <c r="I29" s="457"/>
      <c r="J29" s="458" t="s">
        <v>264</v>
      </c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60"/>
      <c r="BJ29" s="433">
        <v>0</v>
      </c>
      <c r="BK29" s="434"/>
      <c r="BL29" s="434"/>
      <c r="BM29" s="434"/>
      <c r="BN29" s="434"/>
      <c r="BO29" s="434"/>
      <c r="BP29" s="434"/>
      <c r="BQ29" s="434"/>
      <c r="BR29" s="434"/>
      <c r="BS29" s="434"/>
      <c r="BT29" s="435"/>
      <c r="BU29" s="429"/>
      <c r="BV29" s="429"/>
      <c r="BW29" s="429"/>
      <c r="BX29" s="429"/>
      <c r="BY29" s="429"/>
      <c r="BZ29" s="429"/>
      <c r="CA29" s="429"/>
      <c r="CB29" s="429"/>
      <c r="CC29" s="429"/>
      <c r="CD29" s="430"/>
      <c r="CE29" s="433">
        <f t="shared" si="0"/>
        <v>0</v>
      </c>
      <c r="CF29" s="434"/>
      <c r="CG29" s="434"/>
      <c r="CH29" s="434"/>
      <c r="CI29" s="434"/>
      <c r="CJ29" s="434"/>
      <c r="CK29" s="434"/>
      <c r="CL29" s="434"/>
      <c r="CM29" s="434"/>
      <c r="CN29" s="434"/>
      <c r="CO29" s="435"/>
      <c r="CP29" s="131"/>
    </row>
    <row r="30" spans="1:94" ht="12.75">
      <c r="A30" s="456" t="s">
        <v>265</v>
      </c>
      <c r="B30" s="457"/>
      <c r="C30" s="457"/>
      <c r="D30" s="457"/>
      <c r="E30" s="457"/>
      <c r="F30" s="457"/>
      <c r="G30" s="457"/>
      <c r="H30" s="457"/>
      <c r="I30" s="457"/>
      <c r="J30" s="458" t="s">
        <v>266</v>
      </c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60"/>
      <c r="BJ30" s="433">
        <v>0</v>
      </c>
      <c r="BK30" s="434"/>
      <c r="BL30" s="434"/>
      <c r="BM30" s="434"/>
      <c r="BN30" s="434"/>
      <c r="BO30" s="434"/>
      <c r="BP30" s="434"/>
      <c r="BQ30" s="434"/>
      <c r="BR30" s="434"/>
      <c r="BS30" s="434"/>
      <c r="BT30" s="435"/>
      <c r="BU30" s="429"/>
      <c r="BV30" s="429"/>
      <c r="BW30" s="429"/>
      <c r="BX30" s="429"/>
      <c r="BY30" s="429"/>
      <c r="BZ30" s="429"/>
      <c r="CA30" s="429"/>
      <c r="CB30" s="429"/>
      <c r="CC30" s="429"/>
      <c r="CD30" s="430"/>
      <c r="CE30" s="433">
        <f t="shared" si="0"/>
        <v>0</v>
      </c>
      <c r="CF30" s="434"/>
      <c r="CG30" s="434"/>
      <c r="CH30" s="434"/>
      <c r="CI30" s="434"/>
      <c r="CJ30" s="434"/>
      <c r="CK30" s="434"/>
      <c r="CL30" s="434"/>
      <c r="CM30" s="434"/>
      <c r="CN30" s="434"/>
      <c r="CO30" s="435"/>
      <c r="CP30" s="131"/>
    </row>
    <row r="31" spans="1:94" ht="12.75">
      <c r="A31" s="456" t="s">
        <v>267</v>
      </c>
      <c r="B31" s="457"/>
      <c r="C31" s="457"/>
      <c r="D31" s="457"/>
      <c r="E31" s="457"/>
      <c r="F31" s="457"/>
      <c r="G31" s="457"/>
      <c r="H31" s="457"/>
      <c r="I31" s="457"/>
      <c r="J31" s="458" t="s">
        <v>268</v>
      </c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60"/>
      <c r="BJ31" s="433">
        <v>0</v>
      </c>
      <c r="BK31" s="434"/>
      <c r="BL31" s="434"/>
      <c r="BM31" s="434"/>
      <c r="BN31" s="434"/>
      <c r="BO31" s="434"/>
      <c r="BP31" s="434"/>
      <c r="BQ31" s="434"/>
      <c r="BR31" s="434"/>
      <c r="BS31" s="434"/>
      <c r="BT31" s="435"/>
      <c r="BU31" s="429"/>
      <c r="BV31" s="429"/>
      <c r="BW31" s="429"/>
      <c r="BX31" s="429"/>
      <c r="BY31" s="429"/>
      <c r="BZ31" s="429"/>
      <c r="CA31" s="429"/>
      <c r="CB31" s="429"/>
      <c r="CC31" s="429"/>
      <c r="CD31" s="430"/>
      <c r="CE31" s="433">
        <f t="shared" si="0"/>
        <v>0</v>
      </c>
      <c r="CF31" s="434"/>
      <c r="CG31" s="434"/>
      <c r="CH31" s="434"/>
      <c r="CI31" s="434"/>
      <c r="CJ31" s="434"/>
      <c r="CK31" s="434"/>
      <c r="CL31" s="434"/>
      <c r="CM31" s="434"/>
      <c r="CN31" s="434"/>
      <c r="CO31" s="435"/>
      <c r="CP31" s="131"/>
    </row>
    <row r="32" spans="1:94" ht="12.75">
      <c r="A32" s="456" t="s">
        <v>12</v>
      </c>
      <c r="B32" s="457"/>
      <c r="C32" s="457"/>
      <c r="D32" s="457"/>
      <c r="E32" s="457"/>
      <c r="F32" s="457"/>
      <c r="G32" s="457"/>
      <c r="H32" s="457"/>
      <c r="I32" s="457"/>
      <c r="J32" s="458" t="s">
        <v>269</v>
      </c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60"/>
      <c r="BJ32" s="433">
        <f>SUM(BJ33:BT39)</f>
        <v>0</v>
      </c>
      <c r="BK32" s="434"/>
      <c r="BL32" s="434"/>
      <c r="BM32" s="434"/>
      <c r="BN32" s="434"/>
      <c r="BO32" s="434"/>
      <c r="BP32" s="434"/>
      <c r="BQ32" s="434"/>
      <c r="BR32" s="434"/>
      <c r="BS32" s="434"/>
      <c r="BT32" s="435"/>
      <c r="BU32" s="429"/>
      <c r="BV32" s="429"/>
      <c r="BW32" s="429"/>
      <c r="BX32" s="429"/>
      <c r="BY32" s="429"/>
      <c r="BZ32" s="429"/>
      <c r="CA32" s="429"/>
      <c r="CB32" s="429"/>
      <c r="CC32" s="429"/>
      <c r="CD32" s="430"/>
      <c r="CE32" s="433">
        <f t="shared" si="0"/>
        <v>0</v>
      </c>
      <c r="CF32" s="434"/>
      <c r="CG32" s="434"/>
      <c r="CH32" s="434"/>
      <c r="CI32" s="434"/>
      <c r="CJ32" s="434"/>
      <c r="CK32" s="434"/>
      <c r="CL32" s="434"/>
      <c r="CM32" s="434"/>
      <c r="CN32" s="434"/>
      <c r="CO32" s="435"/>
      <c r="CP32" s="131"/>
    </row>
    <row r="33" spans="1:94" ht="12.75">
      <c r="A33" s="456" t="s">
        <v>32</v>
      </c>
      <c r="B33" s="457"/>
      <c r="C33" s="457"/>
      <c r="D33" s="457"/>
      <c r="E33" s="457"/>
      <c r="F33" s="457"/>
      <c r="G33" s="457"/>
      <c r="H33" s="457"/>
      <c r="I33" s="457"/>
      <c r="J33" s="458" t="s">
        <v>270</v>
      </c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60"/>
      <c r="BJ33" s="433">
        <v>0</v>
      </c>
      <c r="BK33" s="434"/>
      <c r="BL33" s="434"/>
      <c r="BM33" s="434"/>
      <c r="BN33" s="434"/>
      <c r="BO33" s="434"/>
      <c r="BP33" s="434"/>
      <c r="BQ33" s="434"/>
      <c r="BR33" s="434"/>
      <c r="BS33" s="434"/>
      <c r="BT33" s="435"/>
      <c r="BU33" s="429"/>
      <c r="BV33" s="429"/>
      <c r="BW33" s="429"/>
      <c r="BX33" s="429"/>
      <c r="BY33" s="429"/>
      <c r="BZ33" s="429"/>
      <c r="CA33" s="429"/>
      <c r="CB33" s="429"/>
      <c r="CC33" s="429"/>
      <c r="CD33" s="430"/>
      <c r="CE33" s="433">
        <f t="shared" si="0"/>
        <v>0</v>
      </c>
      <c r="CF33" s="434"/>
      <c r="CG33" s="434"/>
      <c r="CH33" s="434"/>
      <c r="CI33" s="434"/>
      <c r="CJ33" s="434"/>
      <c r="CK33" s="434"/>
      <c r="CL33" s="434"/>
      <c r="CM33" s="434"/>
      <c r="CN33" s="434"/>
      <c r="CO33" s="435"/>
      <c r="CP33" s="131"/>
    </row>
    <row r="34" spans="1:94" ht="12.75">
      <c r="A34" s="456" t="s">
        <v>271</v>
      </c>
      <c r="B34" s="457"/>
      <c r="C34" s="457"/>
      <c r="D34" s="457"/>
      <c r="E34" s="457"/>
      <c r="F34" s="457"/>
      <c r="G34" s="457"/>
      <c r="H34" s="457"/>
      <c r="I34" s="457"/>
      <c r="J34" s="458" t="s">
        <v>272</v>
      </c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60"/>
      <c r="BJ34" s="433">
        <v>0</v>
      </c>
      <c r="BK34" s="434"/>
      <c r="BL34" s="434"/>
      <c r="BM34" s="434"/>
      <c r="BN34" s="434"/>
      <c r="BO34" s="434"/>
      <c r="BP34" s="434"/>
      <c r="BQ34" s="434"/>
      <c r="BR34" s="434"/>
      <c r="BS34" s="434"/>
      <c r="BT34" s="435"/>
      <c r="BU34" s="429"/>
      <c r="BV34" s="429"/>
      <c r="BW34" s="429"/>
      <c r="BX34" s="429"/>
      <c r="BY34" s="429"/>
      <c r="BZ34" s="429"/>
      <c r="CA34" s="429"/>
      <c r="CB34" s="429"/>
      <c r="CC34" s="429"/>
      <c r="CD34" s="430"/>
      <c r="CE34" s="433">
        <f t="shared" si="0"/>
        <v>0</v>
      </c>
      <c r="CF34" s="434"/>
      <c r="CG34" s="434"/>
      <c r="CH34" s="434"/>
      <c r="CI34" s="434"/>
      <c r="CJ34" s="434"/>
      <c r="CK34" s="434"/>
      <c r="CL34" s="434"/>
      <c r="CM34" s="434"/>
      <c r="CN34" s="434"/>
      <c r="CO34" s="435"/>
      <c r="CP34" s="131"/>
    </row>
    <row r="35" spans="1:94" ht="12.75">
      <c r="A35" s="456" t="s">
        <v>273</v>
      </c>
      <c r="B35" s="457"/>
      <c r="C35" s="457"/>
      <c r="D35" s="457"/>
      <c r="E35" s="457"/>
      <c r="F35" s="457"/>
      <c r="G35" s="457"/>
      <c r="H35" s="457"/>
      <c r="I35" s="457"/>
      <c r="J35" s="458" t="s">
        <v>274</v>
      </c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60"/>
      <c r="BJ35" s="433">
        <v>0</v>
      </c>
      <c r="BK35" s="434"/>
      <c r="BL35" s="434"/>
      <c r="BM35" s="434"/>
      <c r="BN35" s="434"/>
      <c r="BO35" s="434"/>
      <c r="BP35" s="434"/>
      <c r="BQ35" s="434"/>
      <c r="BR35" s="434"/>
      <c r="BS35" s="434"/>
      <c r="BT35" s="435"/>
      <c r="BU35" s="429"/>
      <c r="BV35" s="429"/>
      <c r="BW35" s="429"/>
      <c r="BX35" s="429"/>
      <c r="BY35" s="429"/>
      <c r="BZ35" s="429"/>
      <c r="CA35" s="429"/>
      <c r="CB35" s="429"/>
      <c r="CC35" s="429"/>
      <c r="CD35" s="430"/>
      <c r="CE35" s="433">
        <f t="shared" si="0"/>
        <v>0</v>
      </c>
      <c r="CF35" s="434"/>
      <c r="CG35" s="434"/>
      <c r="CH35" s="434"/>
      <c r="CI35" s="434"/>
      <c r="CJ35" s="434"/>
      <c r="CK35" s="434"/>
      <c r="CL35" s="434"/>
      <c r="CM35" s="434"/>
      <c r="CN35" s="434"/>
      <c r="CO35" s="435"/>
      <c r="CP35" s="131"/>
    </row>
    <row r="36" spans="1:94" ht="12.75">
      <c r="A36" s="456" t="s">
        <v>275</v>
      </c>
      <c r="B36" s="457"/>
      <c r="C36" s="457"/>
      <c r="D36" s="457"/>
      <c r="E36" s="457"/>
      <c r="F36" s="457"/>
      <c r="G36" s="457"/>
      <c r="H36" s="457"/>
      <c r="I36" s="457"/>
      <c r="J36" s="458" t="s">
        <v>276</v>
      </c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60"/>
      <c r="BJ36" s="433">
        <v>0</v>
      </c>
      <c r="BK36" s="434"/>
      <c r="BL36" s="434"/>
      <c r="BM36" s="434"/>
      <c r="BN36" s="434"/>
      <c r="BO36" s="434"/>
      <c r="BP36" s="434"/>
      <c r="BQ36" s="434"/>
      <c r="BR36" s="434"/>
      <c r="BS36" s="434"/>
      <c r="BT36" s="435"/>
      <c r="BU36" s="429"/>
      <c r="BV36" s="429"/>
      <c r="BW36" s="429"/>
      <c r="BX36" s="429"/>
      <c r="BY36" s="429"/>
      <c r="BZ36" s="429"/>
      <c r="CA36" s="429"/>
      <c r="CB36" s="429"/>
      <c r="CC36" s="429"/>
      <c r="CD36" s="430"/>
      <c r="CE36" s="433">
        <f t="shared" si="0"/>
        <v>0</v>
      </c>
      <c r="CF36" s="434"/>
      <c r="CG36" s="434"/>
      <c r="CH36" s="434"/>
      <c r="CI36" s="434"/>
      <c r="CJ36" s="434"/>
      <c r="CK36" s="434"/>
      <c r="CL36" s="434"/>
      <c r="CM36" s="434"/>
      <c r="CN36" s="434"/>
      <c r="CO36" s="435"/>
      <c r="CP36" s="131"/>
    </row>
    <row r="37" spans="1:94" ht="12.75">
      <c r="A37" s="456" t="s">
        <v>277</v>
      </c>
      <c r="B37" s="457"/>
      <c r="C37" s="457"/>
      <c r="D37" s="457"/>
      <c r="E37" s="457"/>
      <c r="F37" s="457"/>
      <c r="G37" s="457"/>
      <c r="H37" s="457"/>
      <c r="I37" s="457"/>
      <c r="J37" s="458" t="s">
        <v>278</v>
      </c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60"/>
      <c r="BJ37" s="433">
        <v>0</v>
      </c>
      <c r="BK37" s="434"/>
      <c r="BL37" s="434"/>
      <c r="BM37" s="434"/>
      <c r="BN37" s="434"/>
      <c r="BO37" s="434"/>
      <c r="BP37" s="434"/>
      <c r="BQ37" s="434"/>
      <c r="BR37" s="434"/>
      <c r="BS37" s="434"/>
      <c r="BT37" s="435"/>
      <c r="BU37" s="429"/>
      <c r="BV37" s="429"/>
      <c r="BW37" s="429"/>
      <c r="BX37" s="429"/>
      <c r="BY37" s="429"/>
      <c r="BZ37" s="429"/>
      <c r="CA37" s="429"/>
      <c r="CB37" s="429"/>
      <c r="CC37" s="429"/>
      <c r="CD37" s="430"/>
      <c r="CE37" s="433">
        <f t="shared" si="0"/>
        <v>0</v>
      </c>
      <c r="CF37" s="434"/>
      <c r="CG37" s="434"/>
      <c r="CH37" s="434"/>
      <c r="CI37" s="434"/>
      <c r="CJ37" s="434"/>
      <c r="CK37" s="434"/>
      <c r="CL37" s="434"/>
      <c r="CM37" s="434"/>
      <c r="CN37" s="434"/>
      <c r="CO37" s="435"/>
      <c r="CP37" s="131"/>
    </row>
    <row r="38" spans="1:94" ht="12.75">
      <c r="A38" s="456" t="s">
        <v>279</v>
      </c>
      <c r="B38" s="457"/>
      <c r="C38" s="457"/>
      <c r="D38" s="457"/>
      <c r="E38" s="457"/>
      <c r="F38" s="457"/>
      <c r="G38" s="457"/>
      <c r="H38" s="457"/>
      <c r="I38" s="457"/>
      <c r="J38" s="458" t="s">
        <v>280</v>
      </c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60"/>
      <c r="BJ38" s="433">
        <v>0</v>
      </c>
      <c r="BK38" s="434"/>
      <c r="BL38" s="434"/>
      <c r="BM38" s="434"/>
      <c r="BN38" s="434"/>
      <c r="BO38" s="434"/>
      <c r="BP38" s="434"/>
      <c r="BQ38" s="434"/>
      <c r="BR38" s="434"/>
      <c r="BS38" s="434"/>
      <c r="BT38" s="435"/>
      <c r="BU38" s="429"/>
      <c r="BV38" s="429"/>
      <c r="BW38" s="429"/>
      <c r="BX38" s="429"/>
      <c r="BY38" s="429"/>
      <c r="BZ38" s="429"/>
      <c r="CA38" s="429"/>
      <c r="CB38" s="429"/>
      <c r="CC38" s="429"/>
      <c r="CD38" s="430"/>
      <c r="CE38" s="433">
        <f t="shared" si="0"/>
        <v>0</v>
      </c>
      <c r="CF38" s="434"/>
      <c r="CG38" s="434"/>
      <c r="CH38" s="434"/>
      <c r="CI38" s="434"/>
      <c r="CJ38" s="434"/>
      <c r="CK38" s="434"/>
      <c r="CL38" s="434"/>
      <c r="CM38" s="434"/>
      <c r="CN38" s="434"/>
      <c r="CO38" s="435"/>
      <c r="CP38" s="131"/>
    </row>
    <row r="39" spans="1:94" ht="13.5" thickBot="1">
      <c r="A39" s="468" t="s">
        <v>281</v>
      </c>
      <c r="B39" s="469"/>
      <c r="C39" s="469"/>
      <c r="D39" s="469"/>
      <c r="E39" s="469"/>
      <c r="F39" s="469"/>
      <c r="G39" s="469"/>
      <c r="H39" s="469"/>
      <c r="I39" s="469"/>
      <c r="J39" s="470" t="s">
        <v>282</v>
      </c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2"/>
      <c r="BJ39" s="473">
        <v>0</v>
      </c>
      <c r="BK39" s="474"/>
      <c r="BL39" s="474"/>
      <c r="BM39" s="474"/>
      <c r="BN39" s="474"/>
      <c r="BO39" s="474"/>
      <c r="BP39" s="474"/>
      <c r="BQ39" s="474"/>
      <c r="BR39" s="474"/>
      <c r="BS39" s="474"/>
      <c r="BT39" s="475"/>
      <c r="BU39" s="476"/>
      <c r="BV39" s="476"/>
      <c r="BW39" s="476"/>
      <c r="BX39" s="476"/>
      <c r="BY39" s="476"/>
      <c r="BZ39" s="476"/>
      <c r="CA39" s="476"/>
      <c r="CB39" s="476"/>
      <c r="CC39" s="476"/>
      <c r="CD39" s="477"/>
      <c r="CE39" s="473">
        <v>0</v>
      </c>
      <c r="CF39" s="474"/>
      <c r="CG39" s="474"/>
      <c r="CH39" s="474"/>
      <c r="CI39" s="474"/>
      <c r="CJ39" s="474"/>
      <c r="CK39" s="474"/>
      <c r="CL39" s="474"/>
      <c r="CM39" s="474"/>
      <c r="CN39" s="474"/>
      <c r="CO39" s="475"/>
      <c r="CP39" s="131"/>
    </row>
    <row r="40" spans="1:94" ht="12.75">
      <c r="A40" s="490"/>
      <c r="B40" s="491"/>
      <c r="C40" s="491"/>
      <c r="D40" s="491"/>
      <c r="E40" s="491"/>
      <c r="F40" s="491"/>
      <c r="G40" s="491"/>
      <c r="H40" s="491"/>
      <c r="I40" s="492"/>
      <c r="J40" s="493" t="s">
        <v>283</v>
      </c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5"/>
      <c r="BJ40" s="482">
        <f>BJ16+BJ32</f>
        <v>2.7099999999999995</v>
      </c>
      <c r="BK40" s="483"/>
      <c r="BL40" s="483"/>
      <c r="BM40" s="483"/>
      <c r="BN40" s="483"/>
      <c r="BO40" s="483"/>
      <c r="BP40" s="483"/>
      <c r="BQ40" s="483"/>
      <c r="BR40" s="483"/>
      <c r="BS40" s="483"/>
      <c r="BT40" s="484"/>
      <c r="BU40" s="478"/>
      <c r="BV40" s="478"/>
      <c r="BW40" s="478"/>
      <c r="BX40" s="478"/>
      <c r="BY40" s="478"/>
      <c r="BZ40" s="478"/>
      <c r="CA40" s="478"/>
      <c r="CB40" s="478"/>
      <c r="CC40" s="478"/>
      <c r="CD40" s="479"/>
      <c r="CE40" s="482">
        <f>CE16+CE32</f>
        <v>2.7099999999999995</v>
      </c>
      <c r="CF40" s="483"/>
      <c r="CG40" s="483"/>
      <c r="CH40" s="483"/>
      <c r="CI40" s="483"/>
      <c r="CJ40" s="483"/>
      <c r="CK40" s="483"/>
      <c r="CL40" s="483"/>
      <c r="CM40" s="483"/>
      <c r="CN40" s="483"/>
      <c r="CO40" s="484"/>
      <c r="CP40" s="131"/>
    </row>
    <row r="41" spans="1:94" ht="12.75">
      <c r="A41" s="456"/>
      <c r="B41" s="457"/>
      <c r="C41" s="457"/>
      <c r="D41" s="457"/>
      <c r="E41" s="457"/>
      <c r="F41" s="457"/>
      <c r="G41" s="457"/>
      <c r="H41" s="457"/>
      <c r="I41" s="480"/>
      <c r="J41" s="458" t="s">
        <v>284</v>
      </c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60"/>
      <c r="BJ41" s="481"/>
      <c r="BK41" s="429"/>
      <c r="BL41" s="429"/>
      <c r="BM41" s="429"/>
      <c r="BN41" s="429"/>
      <c r="BO41" s="429"/>
      <c r="BP41" s="429"/>
      <c r="BQ41" s="429"/>
      <c r="BR41" s="429"/>
      <c r="BS41" s="429"/>
      <c r="BT41" s="430"/>
      <c r="BU41" s="429"/>
      <c r="BV41" s="429"/>
      <c r="BW41" s="429"/>
      <c r="BX41" s="429"/>
      <c r="BY41" s="429"/>
      <c r="BZ41" s="429"/>
      <c r="CA41" s="429"/>
      <c r="CB41" s="429"/>
      <c r="CC41" s="429"/>
      <c r="CD41" s="430"/>
      <c r="CE41" s="481"/>
      <c r="CF41" s="429"/>
      <c r="CG41" s="429"/>
      <c r="CH41" s="429"/>
      <c r="CI41" s="429"/>
      <c r="CJ41" s="429"/>
      <c r="CK41" s="429"/>
      <c r="CL41" s="429"/>
      <c r="CM41" s="429"/>
      <c r="CN41" s="429"/>
      <c r="CO41" s="430"/>
      <c r="CP41" s="131"/>
    </row>
    <row r="42" spans="1:94" ht="14.25" customHeight="1" thickBot="1">
      <c r="A42" s="468"/>
      <c r="B42" s="469"/>
      <c r="C42" s="469"/>
      <c r="D42" s="469"/>
      <c r="E42" s="469"/>
      <c r="F42" s="469"/>
      <c r="G42" s="469"/>
      <c r="H42" s="469"/>
      <c r="I42" s="485"/>
      <c r="J42" s="486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8"/>
      <c r="BJ42" s="489"/>
      <c r="BK42" s="476"/>
      <c r="BL42" s="476"/>
      <c r="BM42" s="476"/>
      <c r="BN42" s="476"/>
      <c r="BO42" s="476"/>
      <c r="BP42" s="476"/>
      <c r="BQ42" s="476"/>
      <c r="BR42" s="476"/>
      <c r="BS42" s="476"/>
      <c r="BT42" s="477"/>
      <c r="BU42" s="476"/>
      <c r="BV42" s="476"/>
      <c r="BW42" s="476"/>
      <c r="BX42" s="476"/>
      <c r="BY42" s="476"/>
      <c r="BZ42" s="476"/>
      <c r="CA42" s="476"/>
      <c r="CB42" s="476"/>
      <c r="CC42" s="476"/>
      <c r="CD42" s="477"/>
      <c r="CE42" s="489"/>
      <c r="CF42" s="476"/>
      <c r="CG42" s="476"/>
      <c r="CH42" s="476"/>
      <c r="CI42" s="476"/>
      <c r="CJ42" s="476"/>
      <c r="CK42" s="476"/>
      <c r="CL42" s="476"/>
      <c r="CM42" s="476"/>
      <c r="CN42" s="476"/>
      <c r="CO42" s="477"/>
      <c r="CP42" s="131"/>
    </row>
    <row r="43" spans="6:95" s="133" customFormat="1" ht="15" customHeight="1">
      <c r="F43" s="134"/>
      <c r="G43" s="134" t="s">
        <v>285</v>
      </c>
      <c r="H43" s="133" t="s">
        <v>286</v>
      </c>
      <c r="CP43" s="135"/>
      <c r="CQ43" s="135"/>
    </row>
    <row r="44" spans="7:95" s="133" customFormat="1" ht="18.75" customHeight="1">
      <c r="G44" s="134" t="s">
        <v>233</v>
      </c>
      <c r="H44" s="133" t="s">
        <v>287</v>
      </c>
      <c r="K44" s="136" t="s">
        <v>235</v>
      </c>
      <c r="L44" s="136"/>
      <c r="M44" s="136"/>
      <c r="N44" s="136"/>
      <c r="O44" s="136"/>
      <c r="BJ44" s="136" t="s">
        <v>236</v>
      </c>
      <c r="CP44" s="135"/>
      <c r="CQ44" s="135"/>
    </row>
    <row r="45" spans="6:95" s="133" customFormat="1" ht="11.25">
      <c r="F45" s="134"/>
      <c r="G45" s="134" t="s">
        <v>285</v>
      </c>
      <c r="H45" s="133" t="s">
        <v>286</v>
      </c>
      <c r="CP45" s="135"/>
      <c r="CQ45" s="135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J1">
      <selection activeCell="CR17" sqref="CR17"/>
    </sheetView>
  </sheetViews>
  <sheetFormatPr defaultColWidth="9.00390625" defaultRowHeight="12.75"/>
  <cols>
    <col min="1" max="1" width="9.125" style="118" customWidth="1"/>
    <col min="2" max="2" width="1.00390625" style="118" customWidth="1"/>
    <col min="3" max="3" width="4.125" style="118" hidden="1" customWidth="1"/>
    <col min="4" max="9" width="9.125" style="118" hidden="1" customWidth="1"/>
    <col min="10" max="14" width="9.125" style="118" customWidth="1"/>
    <col min="15" max="15" width="2.375" style="118" customWidth="1"/>
    <col min="16" max="16" width="3.125" style="118" hidden="1" customWidth="1"/>
    <col min="17" max="25" width="9.125" style="118" hidden="1" customWidth="1"/>
    <col min="26" max="26" width="6.875" style="118" hidden="1" customWidth="1"/>
    <col min="27" max="34" width="9.125" style="118" hidden="1" customWidth="1"/>
    <col min="35" max="35" width="0.37109375" style="118" hidden="1" customWidth="1"/>
    <col min="36" max="48" width="9.125" style="118" hidden="1" customWidth="1"/>
    <col min="49" max="49" width="0.6171875" style="118" hidden="1" customWidth="1"/>
    <col min="50" max="61" width="9.125" style="118" hidden="1" customWidth="1"/>
    <col min="62" max="62" width="7.75390625" style="118" customWidth="1"/>
    <col min="63" max="63" width="4.625" style="118" customWidth="1"/>
    <col min="64" max="81" width="9.125" style="118" hidden="1" customWidth="1"/>
    <col min="82" max="82" width="2.125" style="118" customWidth="1"/>
    <col min="83" max="83" width="9.125" style="118" customWidth="1"/>
    <col min="84" max="84" width="9.00390625" style="118" customWidth="1"/>
    <col min="85" max="92" width="9.125" style="118" hidden="1" customWidth="1"/>
    <col min="93" max="93" width="3.25390625" style="118" customWidth="1"/>
    <col min="94" max="94" width="1.75390625" style="118" customWidth="1"/>
    <col min="95" max="16384" width="9.125" style="118" customWidth="1"/>
  </cols>
  <sheetData>
    <row r="1" spans="1:93" ht="39" customHeight="1">
      <c r="A1" s="116"/>
      <c r="B1" s="116"/>
      <c r="C1" s="116"/>
      <c r="D1" s="116"/>
      <c r="E1" s="116"/>
      <c r="F1" s="116"/>
      <c r="G1" s="116"/>
      <c r="H1" s="116"/>
      <c r="I1" s="116"/>
      <c r="J1" s="117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442" t="s">
        <v>240</v>
      </c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</row>
    <row r="2" spans="1:93" ht="15.75">
      <c r="A2" s="119"/>
      <c r="B2" s="119"/>
      <c r="C2" s="119"/>
      <c r="D2" s="119"/>
      <c r="E2" s="119"/>
      <c r="F2" s="119"/>
      <c r="G2" s="119"/>
      <c r="H2" s="119"/>
      <c r="I2" s="119"/>
      <c r="J2" s="431"/>
      <c r="K2" s="432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</row>
    <row r="3" spans="1:93" ht="15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443"/>
      <c r="M3" s="444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16"/>
      <c r="BK3" s="116"/>
      <c r="BL3" s="116"/>
      <c r="BM3" s="116"/>
      <c r="BN3" s="116"/>
      <c r="BO3" s="116"/>
      <c r="BP3" s="116"/>
      <c r="BQ3" s="445" t="s">
        <v>241</v>
      </c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116"/>
      <c r="CE3" s="446" t="s">
        <v>241</v>
      </c>
      <c r="CF3" s="447"/>
      <c r="CG3" s="116"/>
      <c r="CH3" s="116"/>
      <c r="CI3" s="116"/>
      <c r="CJ3" s="116"/>
      <c r="CK3" s="116"/>
      <c r="CL3" s="116"/>
      <c r="CM3" s="120"/>
      <c r="CN3" s="120"/>
      <c r="CO3" s="120"/>
    </row>
    <row r="4" spans="1:93" ht="24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3"/>
      <c r="BK4" s="321" t="s">
        <v>310</v>
      </c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124"/>
      <c r="CN4" s="124"/>
      <c r="CO4" s="124"/>
    </row>
    <row r="5" spans="1:93" ht="22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25"/>
      <c r="BK5" s="328" t="s">
        <v>308</v>
      </c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126"/>
      <c r="CN5" s="126"/>
      <c r="CO5" s="126"/>
    </row>
    <row r="6" spans="1:93" ht="12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23"/>
      <c r="BK6" s="428" t="s">
        <v>125</v>
      </c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127"/>
      <c r="CN6" s="127"/>
      <c r="CO6" s="127"/>
    </row>
    <row r="7" spans="1:94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28"/>
      <c r="BK7" s="448" t="s">
        <v>349</v>
      </c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129"/>
      <c r="CI7" s="130"/>
      <c r="CJ7" s="129"/>
      <c r="CK7" s="129"/>
      <c r="CL7" s="130"/>
      <c r="CM7" s="129"/>
      <c r="CN7" s="129"/>
      <c r="CO7" s="130"/>
      <c r="CP7" s="131"/>
    </row>
    <row r="8" spans="1:93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23" t="s">
        <v>152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G8" s="123"/>
      <c r="CH8" s="123"/>
      <c r="CI8" s="123"/>
      <c r="CJ8" s="123"/>
      <c r="CK8" s="123"/>
      <c r="CL8" s="123"/>
      <c r="CM8" s="123"/>
      <c r="CN8" s="123"/>
      <c r="CO8" s="132"/>
    </row>
    <row r="9" spans="1:93" ht="12.7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23"/>
      <c r="BL9" s="116"/>
      <c r="BM9" s="116"/>
      <c r="BN9" s="116"/>
      <c r="BO9" s="116"/>
      <c r="BP9" s="116"/>
      <c r="BQ9" s="116"/>
      <c r="BR9" s="116"/>
      <c r="BS9" s="116"/>
      <c r="BT9" s="116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G9" s="123"/>
      <c r="CH9" s="123"/>
      <c r="CI9" s="123"/>
      <c r="CJ9" s="123"/>
      <c r="CK9" s="123"/>
      <c r="CL9" s="123"/>
      <c r="CM9" s="123"/>
      <c r="CN9" s="123"/>
      <c r="CO9" s="132"/>
    </row>
    <row r="10" spans="1:93" ht="15.75">
      <c r="A10" s="116"/>
      <c r="B10" s="116"/>
      <c r="C10" s="116"/>
      <c r="D10" s="116"/>
      <c r="E10" s="116"/>
      <c r="F10" s="116"/>
      <c r="G10" s="116"/>
      <c r="H10" s="116"/>
      <c r="I10" s="116"/>
      <c r="J10" s="117" t="s">
        <v>239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G10" s="123"/>
      <c r="CH10" s="123"/>
      <c r="CI10" s="123"/>
      <c r="CJ10" s="123"/>
      <c r="CK10" s="123"/>
      <c r="CL10" s="123"/>
      <c r="CM10" s="123"/>
      <c r="CN10" s="123"/>
      <c r="CO10" s="132"/>
    </row>
    <row r="11" spans="1:93" ht="15.75">
      <c r="A11" s="116"/>
      <c r="B11" s="116"/>
      <c r="C11" s="116"/>
      <c r="D11" s="116"/>
      <c r="E11" s="116"/>
      <c r="F11" s="116"/>
      <c r="G11" s="116"/>
      <c r="H11" s="116"/>
      <c r="I11" s="116"/>
      <c r="J11" s="431" t="s">
        <v>149</v>
      </c>
      <c r="K11" s="432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116"/>
      <c r="BM11" s="116"/>
      <c r="BN11" s="116"/>
      <c r="BO11" s="116"/>
      <c r="BP11" s="116"/>
      <c r="BQ11" s="116"/>
      <c r="BR11" s="116"/>
      <c r="BS11" s="116"/>
      <c r="BT11" s="116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G11" s="123"/>
      <c r="CH11" s="123"/>
      <c r="CI11" s="123"/>
      <c r="CJ11" s="123"/>
      <c r="CK11" s="123"/>
      <c r="CL11" s="123"/>
      <c r="CM11" s="123"/>
      <c r="CN11" s="123"/>
      <c r="CO11" s="132"/>
    </row>
    <row r="12" spans="1:93" ht="15.75">
      <c r="A12" s="116"/>
      <c r="B12" s="116"/>
      <c r="C12" s="116"/>
      <c r="D12" s="116"/>
      <c r="E12" s="116"/>
      <c r="F12" s="116"/>
      <c r="G12" s="116"/>
      <c r="H12" s="116"/>
      <c r="I12" s="116"/>
      <c r="J12" s="120"/>
      <c r="K12" s="120"/>
      <c r="L12" s="443" t="s">
        <v>350</v>
      </c>
      <c r="M12" s="444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G12" s="123"/>
      <c r="CH12" s="123"/>
      <c r="CI12" s="123"/>
      <c r="CJ12" s="123"/>
      <c r="CK12" s="123"/>
      <c r="CL12" s="123"/>
      <c r="CM12" s="123"/>
      <c r="CN12" s="123"/>
      <c r="CO12" s="132"/>
    </row>
    <row r="13" spans="1:93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23"/>
      <c r="BL13" s="116"/>
      <c r="BM13" s="116"/>
      <c r="BN13" s="116"/>
      <c r="BO13" s="116"/>
      <c r="BP13" s="116"/>
      <c r="BQ13" s="116"/>
      <c r="BR13" s="116"/>
      <c r="BS13" s="116"/>
      <c r="BT13" s="116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G13" s="123"/>
      <c r="CH13" s="123"/>
      <c r="CI13" s="123"/>
      <c r="CJ13" s="123"/>
      <c r="CK13" s="123"/>
      <c r="CL13" s="123"/>
      <c r="CM13" s="123"/>
      <c r="CN13" s="123"/>
      <c r="CO13" s="132"/>
    </row>
    <row r="14" spans="1:93" ht="13.5" thickBo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F14" s="116" t="s">
        <v>242</v>
      </c>
      <c r="CG14" s="116"/>
      <c r="CH14" s="116"/>
      <c r="CI14" s="116"/>
      <c r="CJ14" s="116"/>
      <c r="CK14" s="116"/>
      <c r="CL14" s="116"/>
      <c r="CM14" s="116"/>
      <c r="CN14" s="116"/>
      <c r="CO14" s="116"/>
    </row>
    <row r="15" spans="1:94" ht="53.25" customHeight="1" thickBot="1">
      <c r="A15" s="436" t="s">
        <v>0</v>
      </c>
      <c r="B15" s="437"/>
      <c r="C15" s="437"/>
      <c r="D15" s="437"/>
      <c r="E15" s="437"/>
      <c r="F15" s="437"/>
      <c r="G15" s="437"/>
      <c r="H15" s="437"/>
      <c r="I15" s="438"/>
      <c r="J15" s="436" t="s">
        <v>243</v>
      </c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8"/>
      <c r="BJ15" s="436" t="s">
        <v>351</v>
      </c>
      <c r="BK15" s="437"/>
      <c r="BL15" s="437"/>
      <c r="BM15" s="437"/>
      <c r="BN15" s="437"/>
      <c r="BO15" s="437"/>
      <c r="BP15" s="437"/>
      <c r="BQ15" s="437"/>
      <c r="BR15" s="437"/>
      <c r="BS15" s="437"/>
      <c r="BT15" s="438"/>
      <c r="BU15" s="437"/>
      <c r="BV15" s="437"/>
      <c r="BW15" s="437"/>
      <c r="BX15" s="437"/>
      <c r="BY15" s="437"/>
      <c r="BZ15" s="437"/>
      <c r="CA15" s="437"/>
      <c r="CB15" s="437"/>
      <c r="CC15" s="437"/>
      <c r="CD15" s="438"/>
      <c r="CE15" s="439" t="s">
        <v>64</v>
      </c>
      <c r="CF15" s="440"/>
      <c r="CG15" s="440"/>
      <c r="CH15" s="440"/>
      <c r="CI15" s="440"/>
      <c r="CJ15" s="440"/>
      <c r="CK15" s="440"/>
      <c r="CL15" s="440"/>
      <c r="CM15" s="440"/>
      <c r="CN15" s="440"/>
      <c r="CO15" s="441"/>
      <c r="CP15" s="131"/>
    </row>
    <row r="16" spans="1:94" ht="12.75">
      <c r="A16" s="461" t="s">
        <v>8</v>
      </c>
      <c r="B16" s="462"/>
      <c r="C16" s="462"/>
      <c r="D16" s="462"/>
      <c r="E16" s="462"/>
      <c r="F16" s="462"/>
      <c r="G16" s="462"/>
      <c r="H16" s="462"/>
      <c r="I16" s="462"/>
      <c r="J16" s="450" t="s">
        <v>244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2"/>
      <c r="BJ16" s="453">
        <f>BJ17+BJ24+BJ28</f>
        <v>14.15</v>
      </c>
      <c r="BK16" s="454"/>
      <c r="BL16" s="454"/>
      <c r="BM16" s="454"/>
      <c r="BN16" s="454"/>
      <c r="BO16" s="454"/>
      <c r="BP16" s="454"/>
      <c r="BQ16" s="454"/>
      <c r="BR16" s="454"/>
      <c r="BS16" s="454"/>
      <c r="BT16" s="455"/>
      <c r="BU16" s="463"/>
      <c r="BV16" s="463"/>
      <c r="BW16" s="463"/>
      <c r="BX16" s="463"/>
      <c r="BY16" s="463"/>
      <c r="BZ16" s="463"/>
      <c r="CA16" s="463"/>
      <c r="CB16" s="463"/>
      <c r="CC16" s="463"/>
      <c r="CD16" s="464"/>
      <c r="CE16" s="453">
        <f aca="true" t="shared" si="0" ref="CE16:CE38">BJ16</f>
        <v>14.15</v>
      </c>
      <c r="CF16" s="454"/>
      <c r="CG16" s="454"/>
      <c r="CH16" s="454"/>
      <c r="CI16" s="454"/>
      <c r="CJ16" s="454"/>
      <c r="CK16" s="454"/>
      <c r="CL16" s="454"/>
      <c r="CM16" s="454"/>
      <c r="CN16" s="454"/>
      <c r="CO16" s="455"/>
      <c r="CP16" s="131"/>
    </row>
    <row r="17" spans="1:94" ht="12.75">
      <c r="A17" s="456" t="s">
        <v>28</v>
      </c>
      <c r="B17" s="457"/>
      <c r="C17" s="457"/>
      <c r="D17" s="457"/>
      <c r="E17" s="457"/>
      <c r="F17" s="457"/>
      <c r="G17" s="457"/>
      <c r="H17" s="457"/>
      <c r="I17" s="457"/>
      <c r="J17" s="458" t="s">
        <v>245</v>
      </c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60"/>
      <c r="BJ17" s="433">
        <f>BJ20+BJ23+BJ18</f>
        <v>10.692</v>
      </c>
      <c r="BK17" s="434"/>
      <c r="BL17" s="434"/>
      <c r="BM17" s="434"/>
      <c r="BN17" s="434"/>
      <c r="BO17" s="434"/>
      <c r="BP17" s="434"/>
      <c r="BQ17" s="434"/>
      <c r="BR17" s="434"/>
      <c r="BS17" s="434"/>
      <c r="BT17" s="435"/>
      <c r="BU17" s="429"/>
      <c r="BV17" s="429"/>
      <c r="BW17" s="429"/>
      <c r="BX17" s="429"/>
      <c r="BY17" s="429"/>
      <c r="BZ17" s="429"/>
      <c r="CA17" s="429"/>
      <c r="CB17" s="429"/>
      <c r="CC17" s="429"/>
      <c r="CD17" s="430"/>
      <c r="CE17" s="433">
        <f t="shared" si="0"/>
        <v>10.692</v>
      </c>
      <c r="CF17" s="434"/>
      <c r="CG17" s="434"/>
      <c r="CH17" s="434"/>
      <c r="CI17" s="434"/>
      <c r="CJ17" s="434"/>
      <c r="CK17" s="434"/>
      <c r="CL17" s="434"/>
      <c r="CM17" s="434"/>
      <c r="CN17" s="434"/>
      <c r="CO17" s="435"/>
      <c r="CP17" s="131"/>
    </row>
    <row r="18" spans="1:94" ht="12.75">
      <c r="A18" s="456" t="s">
        <v>127</v>
      </c>
      <c r="B18" s="457"/>
      <c r="C18" s="457"/>
      <c r="D18" s="457"/>
      <c r="E18" s="457"/>
      <c r="F18" s="457"/>
      <c r="G18" s="457"/>
      <c r="H18" s="457"/>
      <c r="I18" s="457"/>
      <c r="J18" s="458" t="s">
        <v>246</v>
      </c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60"/>
      <c r="BJ18" s="433">
        <v>10.692</v>
      </c>
      <c r="BK18" s="434"/>
      <c r="BL18" s="434"/>
      <c r="BM18" s="434"/>
      <c r="BN18" s="434"/>
      <c r="BO18" s="434"/>
      <c r="BP18" s="434"/>
      <c r="BQ18" s="434"/>
      <c r="BR18" s="434"/>
      <c r="BS18" s="434"/>
      <c r="BT18" s="435"/>
      <c r="BU18" s="429"/>
      <c r="BV18" s="429"/>
      <c r="BW18" s="429"/>
      <c r="BX18" s="429"/>
      <c r="BY18" s="429"/>
      <c r="BZ18" s="429"/>
      <c r="CA18" s="429"/>
      <c r="CB18" s="429"/>
      <c r="CC18" s="429"/>
      <c r="CD18" s="430"/>
      <c r="CE18" s="433">
        <f t="shared" si="0"/>
        <v>10.692</v>
      </c>
      <c r="CF18" s="434"/>
      <c r="CG18" s="434"/>
      <c r="CH18" s="434"/>
      <c r="CI18" s="434"/>
      <c r="CJ18" s="434"/>
      <c r="CK18" s="434"/>
      <c r="CL18" s="434"/>
      <c r="CM18" s="434"/>
      <c r="CN18" s="434"/>
      <c r="CO18" s="435"/>
      <c r="CP18" s="131"/>
    </row>
    <row r="19" spans="1:94" ht="12.75">
      <c r="A19" s="456" t="s">
        <v>130</v>
      </c>
      <c r="B19" s="457"/>
      <c r="C19" s="457"/>
      <c r="D19" s="457"/>
      <c r="E19" s="457"/>
      <c r="F19" s="457"/>
      <c r="G19" s="457"/>
      <c r="H19" s="457"/>
      <c r="I19" s="457"/>
      <c r="J19" s="458" t="s">
        <v>247</v>
      </c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60"/>
      <c r="BJ19" s="433">
        <v>0</v>
      </c>
      <c r="BK19" s="434"/>
      <c r="BL19" s="434"/>
      <c r="BM19" s="434"/>
      <c r="BN19" s="434"/>
      <c r="BO19" s="434"/>
      <c r="BP19" s="434"/>
      <c r="BQ19" s="434"/>
      <c r="BR19" s="434"/>
      <c r="BS19" s="434"/>
      <c r="BT19" s="435"/>
      <c r="BU19" s="429"/>
      <c r="BV19" s="429"/>
      <c r="BW19" s="429"/>
      <c r="BX19" s="429"/>
      <c r="BY19" s="429"/>
      <c r="BZ19" s="429"/>
      <c r="CA19" s="429"/>
      <c r="CB19" s="429"/>
      <c r="CC19" s="429"/>
      <c r="CD19" s="430"/>
      <c r="CE19" s="433">
        <f t="shared" si="0"/>
        <v>0</v>
      </c>
      <c r="CF19" s="434"/>
      <c r="CG19" s="434"/>
      <c r="CH19" s="434"/>
      <c r="CI19" s="434"/>
      <c r="CJ19" s="434"/>
      <c r="CK19" s="434"/>
      <c r="CL19" s="434"/>
      <c r="CM19" s="434"/>
      <c r="CN19" s="434"/>
      <c r="CO19" s="435"/>
      <c r="CP19" s="131"/>
    </row>
    <row r="20" spans="1:94" ht="27.75" customHeight="1">
      <c r="A20" s="456" t="s">
        <v>248</v>
      </c>
      <c r="B20" s="457"/>
      <c r="C20" s="457"/>
      <c r="D20" s="457"/>
      <c r="E20" s="457"/>
      <c r="F20" s="457"/>
      <c r="G20" s="457"/>
      <c r="H20" s="457"/>
      <c r="I20" s="457"/>
      <c r="J20" s="465" t="s">
        <v>249</v>
      </c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7"/>
      <c r="BJ20" s="433"/>
      <c r="BK20" s="434"/>
      <c r="BL20" s="434"/>
      <c r="BM20" s="434"/>
      <c r="BN20" s="434"/>
      <c r="BO20" s="434"/>
      <c r="BP20" s="434"/>
      <c r="BQ20" s="434"/>
      <c r="BR20" s="434"/>
      <c r="BS20" s="434"/>
      <c r="BT20" s="435"/>
      <c r="BU20" s="429"/>
      <c r="BV20" s="429"/>
      <c r="BW20" s="429"/>
      <c r="BX20" s="429"/>
      <c r="BY20" s="429"/>
      <c r="BZ20" s="429"/>
      <c r="CA20" s="429"/>
      <c r="CB20" s="429"/>
      <c r="CC20" s="429"/>
      <c r="CD20" s="430"/>
      <c r="CE20" s="433">
        <f t="shared" si="0"/>
        <v>0</v>
      </c>
      <c r="CF20" s="434"/>
      <c r="CG20" s="434"/>
      <c r="CH20" s="434"/>
      <c r="CI20" s="434"/>
      <c r="CJ20" s="434"/>
      <c r="CK20" s="434"/>
      <c r="CL20" s="434"/>
      <c r="CM20" s="434"/>
      <c r="CN20" s="434"/>
      <c r="CO20" s="435"/>
      <c r="CP20" s="131"/>
    </row>
    <row r="21" spans="1:94" ht="12.75">
      <c r="A21" s="456" t="s">
        <v>250</v>
      </c>
      <c r="B21" s="457"/>
      <c r="C21" s="457"/>
      <c r="D21" s="457"/>
      <c r="E21" s="457"/>
      <c r="F21" s="457"/>
      <c r="G21" s="457"/>
      <c r="H21" s="457"/>
      <c r="I21" s="457"/>
      <c r="J21" s="458" t="s">
        <v>251</v>
      </c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60"/>
      <c r="BJ21" s="433">
        <v>0</v>
      </c>
      <c r="BK21" s="434"/>
      <c r="BL21" s="434"/>
      <c r="BM21" s="434"/>
      <c r="BN21" s="434"/>
      <c r="BO21" s="434"/>
      <c r="BP21" s="434"/>
      <c r="BQ21" s="434"/>
      <c r="BR21" s="434"/>
      <c r="BS21" s="434"/>
      <c r="BT21" s="435"/>
      <c r="BU21" s="429"/>
      <c r="BV21" s="429"/>
      <c r="BW21" s="429"/>
      <c r="BX21" s="429"/>
      <c r="BY21" s="429"/>
      <c r="BZ21" s="429"/>
      <c r="CA21" s="429"/>
      <c r="CB21" s="429"/>
      <c r="CC21" s="429"/>
      <c r="CD21" s="430"/>
      <c r="CE21" s="433">
        <f t="shared" si="0"/>
        <v>0</v>
      </c>
      <c r="CF21" s="434"/>
      <c r="CG21" s="434"/>
      <c r="CH21" s="434"/>
      <c r="CI21" s="434"/>
      <c r="CJ21" s="434"/>
      <c r="CK21" s="434"/>
      <c r="CL21" s="434"/>
      <c r="CM21" s="434"/>
      <c r="CN21" s="434"/>
      <c r="CO21" s="435"/>
      <c r="CP21" s="131"/>
    </row>
    <row r="22" spans="1:94" ht="12.75">
      <c r="A22" s="456" t="s">
        <v>252</v>
      </c>
      <c r="B22" s="457"/>
      <c r="C22" s="457"/>
      <c r="D22" s="457"/>
      <c r="E22" s="457"/>
      <c r="F22" s="457"/>
      <c r="G22" s="457"/>
      <c r="H22" s="457"/>
      <c r="I22" s="457"/>
      <c r="J22" s="458" t="s">
        <v>253</v>
      </c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60"/>
      <c r="BJ22" s="433">
        <v>2</v>
      </c>
      <c r="BK22" s="434"/>
      <c r="BL22" s="434"/>
      <c r="BM22" s="434"/>
      <c r="BN22" s="434"/>
      <c r="BO22" s="434"/>
      <c r="BP22" s="434"/>
      <c r="BQ22" s="434"/>
      <c r="BR22" s="434"/>
      <c r="BS22" s="434"/>
      <c r="BT22" s="435"/>
      <c r="BU22" s="429"/>
      <c r="BV22" s="429"/>
      <c r="BW22" s="429"/>
      <c r="BX22" s="429"/>
      <c r="BY22" s="429"/>
      <c r="BZ22" s="429"/>
      <c r="CA22" s="429"/>
      <c r="CB22" s="429"/>
      <c r="CC22" s="429"/>
      <c r="CD22" s="430"/>
      <c r="CE22" s="433">
        <f t="shared" si="0"/>
        <v>2</v>
      </c>
      <c r="CF22" s="434"/>
      <c r="CG22" s="434"/>
      <c r="CH22" s="434"/>
      <c r="CI22" s="434"/>
      <c r="CJ22" s="434"/>
      <c r="CK22" s="434"/>
      <c r="CL22" s="434"/>
      <c r="CM22" s="434"/>
      <c r="CN22" s="434"/>
      <c r="CO22" s="435"/>
      <c r="CP22" s="131"/>
    </row>
    <row r="23" spans="1:94" ht="12.75">
      <c r="A23" s="456" t="s">
        <v>254</v>
      </c>
      <c r="B23" s="457"/>
      <c r="C23" s="457"/>
      <c r="D23" s="457"/>
      <c r="E23" s="457"/>
      <c r="F23" s="457"/>
      <c r="G23" s="457"/>
      <c r="H23" s="457"/>
      <c r="I23" s="457"/>
      <c r="J23" s="458" t="s">
        <v>255</v>
      </c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60"/>
      <c r="BJ23" s="433">
        <v>0</v>
      </c>
      <c r="BK23" s="434"/>
      <c r="BL23" s="434"/>
      <c r="BM23" s="434"/>
      <c r="BN23" s="434"/>
      <c r="BO23" s="434"/>
      <c r="BP23" s="434"/>
      <c r="BQ23" s="434"/>
      <c r="BR23" s="434"/>
      <c r="BS23" s="434"/>
      <c r="BT23" s="435"/>
      <c r="BU23" s="429"/>
      <c r="BV23" s="429"/>
      <c r="BW23" s="429"/>
      <c r="BX23" s="429"/>
      <c r="BY23" s="429"/>
      <c r="BZ23" s="429"/>
      <c r="CA23" s="429"/>
      <c r="CB23" s="429"/>
      <c r="CC23" s="429"/>
      <c r="CD23" s="430"/>
      <c r="CE23" s="433">
        <f t="shared" si="0"/>
        <v>0</v>
      </c>
      <c r="CF23" s="434"/>
      <c r="CG23" s="434"/>
      <c r="CH23" s="434"/>
      <c r="CI23" s="434"/>
      <c r="CJ23" s="434"/>
      <c r="CK23" s="434"/>
      <c r="CL23" s="434"/>
      <c r="CM23" s="434"/>
      <c r="CN23" s="434"/>
      <c r="CO23" s="435"/>
      <c r="CP23" s="131"/>
    </row>
    <row r="24" spans="1:94" ht="12.75">
      <c r="A24" s="456" t="s">
        <v>29</v>
      </c>
      <c r="B24" s="457"/>
      <c r="C24" s="457"/>
      <c r="D24" s="457"/>
      <c r="E24" s="457"/>
      <c r="F24" s="457"/>
      <c r="G24" s="457"/>
      <c r="H24" s="457"/>
      <c r="I24" s="457"/>
      <c r="J24" s="458" t="s">
        <v>256</v>
      </c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60"/>
      <c r="BJ24" s="433">
        <f>BJ25</f>
        <v>1.3</v>
      </c>
      <c r="BK24" s="434"/>
      <c r="BL24" s="434"/>
      <c r="BM24" s="434"/>
      <c r="BN24" s="434"/>
      <c r="BO24" s="434"/>
      <c r="BP24" s="434"/>
      <c r="BQ24" s="434"/>
      <c r="BR24" s="434"/>
      <c r="BS24" s="434"/>
      <c r="BT24" s="435"/>
      <c r="BU24" s="429"/>
      <c r="BV24" s="429"/>
      <c r="BW24" s="429"/>
      <c r="BX24" s="429"/>
      <c r="BY24" s="429"/>
      <c r="BZ24" s="429"/>
      <c r="CA24" s="429"/>
      <c r="CB24" s="429"/>
      <c r="CC24" s="429"/>
      <c r="CD24" s="430"/>
      <c r="CE24" s="433">
        <f t="shared" si="0"/>
        <v>1.3</v>
      </c>
      <c r="CF24" s="434"/>
      <c r="CG24" s="434"/>
      <c r="CH24" s="434"/>
      <c r="CI24" s="434"/>
      <c r="CJ24" s="434"/>
      <c r="CK24" s="434"/>
      <c r="CL24" s="434"/>
      <c r="CM24" s="434"/>
      <c r="CN24" s="434"/>
      <c r="CO24" s="435"/>
      <c r="CP24" s="131"/>
    </row>
    <row r="25" spans="1:94" ht="12.75">
      <c r="A25" s="456" t="s">
        <v>257</v>
      </c>
      <c r="B25" s="457"/>
      <c r="C25" s="457"/>
      <c r="D25" s="457"/>
      <c r="E25" s="457"/>
      <c r="F25" s="457"/>
      <c r="G25" s="457"/>
      <c r="H25" s="457"/>
      <c r="I25" s="457"/>
      <c r="J25" s="458" t="s">
        <v>258</v>
      </c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60"/>
      <c r="BJ25" s="433">
        <v>1.3</v>
      </c>
      <c r="BK25" s="434"/>
      <c r="BL25" s="434"/>
      <c r="BM25" s="434"/>
      <c r="BN25" s="434"/>
      <c r="BO25" s="434"/>
      <c r="BP25" s="434"/>
      <c r="BQ25" s="434"/>
      <c r="BR25" s="434"/>
      <c r="BS25" s="434"/>
      <c r="BT25" s="435"/>
      <c r="BU25" s="429"/>
      <c r="BV25" s="429"/>
      <c r="BW25" s="429"/>
      <c r="BX25" s="429"/>
      <c r="BY25" s="429"/>
      <c r="BZ25" s="429"/>
      <c r="CA25" s="429"/>
      <c r="CB25" s="429"/>
      <c r="CC25" s="429"/>
      <c r="CD25" s="430"/>
      <c r="CE25" s="433">
        <f t="shared" si="0"/>
        <v>1.3</v>
      </c>
      <c r="CF25" s="434"/>
      <c r="CG25" s="434"/>
      <c r="CH25" s="434"/>
      <c r="CI25" s="434"/>
      <c r="CJ25" s="434"/>
      <c r="CK25" s="434"/>
      <c r="CL25" s="434"/>
      <c r="CM25" s="434"/>
      <c r="CN25" s="434"/>
      <c r="CO25" s="435"/>
      <c r="CP25" s="131"/>
    </row>
    <row r="26" spans="1:94" ht="12.75">
      <c r="A26" s="456" t="s">
        <v>259</v>
      </c>
      <c r="B26" s="457"/>
      <c r="C26" s="457"/>
      <c r="D26" s="457"/>
      <c r="E26" s="457"/>
      <c r="F26" s="457"/>
      <c r="G26" s="457"/>
      <c r="H26" s="457"/>
      <c r="I26" s="457"/>
      <c r="J26" s="458" t="s">
        <v>260</v>
      </c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60"/>
      <c r="BJ26" s="433">
        <v>0</v>
      </c>
      <c r="BK26" s="434"/>
      <c r="BL26" s="434"/>
      <c r="BM26" s="434"/>
      <c r="BN26" s="434"/>
      <c r="BO26" s="434"/>
      <c r="BP26" s="434"/>
      <c r="BQ26" s="434"/>
      <c r="BR26" s="434"/>
      <c r="BS26" s="434"/>
      <c r="BT26" s="435"/>
      <c r="BU26" s="429"/>
      <c r="BV26" s="429"/>
      <c r="BW26" s="429"/>
      <c r="BX26" s="429"/>
      <c r="BY26" s="429"/>
      <c r="BZ26" s="429"/>
      <c r="CA26" s="429"/>
      <c r="CB26" s="429"/>
      <c r="CC26" s="429"/>
      <c r="CD26" s="430"/>
      <c r="CE26" s="433">
        <f t="shared" si="0"/>
        <v>0</v>
      </c>
      <c r="CF26" s="434"/>
      <c r="CG26" s="434"/>
      <c r="CH26" s="434"/>
      <c r="CI26" s="434"/>
      <c r="CJ26" s="434"/>
      <c r="CK26" s="434"/>
      <c r="CL26" s="434"/>
      <c r="CM26" s="434"/>
      <c r="CN26" s="434"/>
      <c r="CO26" s="435"/>
      <c r="CP26" s="131"/>
    </row>
    <row r="27" spans="1:94" ht="12.75">
      <c r="A27" s="456" t="s">
        <v>261</v>
      </c>
      <c r="B27" s="457"/>
      <c r="C27" s="457"/>
      <c r="D27" s="457"/>
      <c r="E27" s="457"/>
      <c r="F27" s="457"/>
      <c r="G27" s="457"/>
      <c r="H27" s="457"/>
      <c r="I27" s="457"/>
      <c r="J27" s="458" t="s">
        <v>262</v>
      </c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60"/>
      <c r="BJ27" s="433">
        <v>0</v>
      </c>
      <c r="BK27" s="434"/>
      <c r="BL27" s="434"/>
      <c r="BM27" s="434"/>
      <c r="BN27" s="434"/>
      <c r="BO27" s="434"/>
      <c r="BP27" s="434"/>
      <c r="BQ27" s="434"/>
      <c r="BR27" s="434"/>
      <c r="BS27" s="434"/>
      <c r="BT27" s="435"/>
      <c r="BU27" s="429"/>
      <c r="BV27" s="429"/>
      <c r="BW27" s="429"/>
      <c r="BX27" s="429"/>
      <c r="BY27" s="429"/>
      <c r="BZ27" s="429"/>
      <c r="CA27" s="429"/>
      <c r="CB27" s="429"/>
      <c r="CC27" s="429"/>
      <c r="CD27" s="430"/>
      <c r="CE27" s="433">
        <f t="shared" si="0"/>
        <v>0</v>
      </c>
      <c r="CF27" s="434"/>
      <c r="CG27" s="434"/>
      <c r="CH27" s="434"/>
      <c r="CI27" s="434"/>
      <c r="CJ27" s="434"/>
      <c r="CK27" s="434"/>
      <c r="CL27" s="434"/>
      <c r="CM27" s="434"/>
      <c r="CN27" s="434"/>
      <c r="CO27" s="435"/>
      <c r="CP27" s="131"/>
    </row>
    <row r="28" spans="1:94" ht="12.75">
      <c r="A28" s="456" t="s">
        <v>30</v>
      </c>
      <c r="B28" s="457"/>
      <c r="C28" s="457"/>
      <c r="D28" s="457"/>
      <c r="E28" s="457"/>
      <c r="F28" s="457"/>
      <c r="G28" s="457"/>
      <c r="H28" s="457"/>
      <c r="I28" s="457"/>
      <c r="J28" s="458" t="s">
        <v>263</v>
      </c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60"/>
      <c r="BJ28" s="433">
        <v>2.158</v>
      </c>
      <c r="BK28" s="434"/>
      <c r="BL28" s="434"/>
      <c r="BM28" s="434"/>
      <c r="BN28" s="434"/>
      <c r="BO28" s="434"/>
      <c r="BP28" s="434"/>
      <c r="BQ28" s="434"/>
      <c r="BR28" s="434"/>
      <c r="BS28" s="434"/>
      <c r="BT28" s="435"/>
      <c r="BU28" s="429"/>
      <c r="BV28" s="429"/>
      <c r="BW28" s="429"/>
      <c r="BX28" s="429"/>
      <c r="BY28" s="429"/>
      <c r="BZ28" s="429"/>
      <c r="CA28" s="429"/>
      <c r="CB28" s="429"/>
      <c r="CC28" s="429"/>
      <c r="CD28" s="430"/>
      <c r="CE28" s="433">
        <f t="shared" si="0"/>
        <v>2.158</v>
      </c>
      <c r="CF28" s="434"/>
      <c r="CG28" s="434"/>
      <c r="CH28" s="434"/>
      <c r="CI28" s="434"/>
      <c r="CJ28" s="434"/>
      <c r="CK28" s="434"/>
      <c r="CL28" s="434"/>
      <c r="CM28" s="434"/>
      <c r="CN28" s="434"/>
      <c r="CO28" s="435"/>
      <c r="CP28" s="131"/>
    </row>
    <row r="29" spans="1:94" ht="12.75">
      <c r="A29" s="456" t="s">
        <v>31</v>
      </c>
      <c r="B29" s="457"/>
      <c r="C29" s="457"/>
      <c r="D29" s="457"/>
      <c r="E29" s="457"/>
      <c r="F29" s="457"/>
      <c r="G29" s="457"/>
      <c r="H29" s="457"/>
      <c r="I29" s="457"/>
      <c r="J29" s="458" t="s">
        <v>264</v>
      </c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60"/>
      <c r="BJ29" s="433">
        <v>0</v>
      </c>
      <c r="BK29" s="434"/>
      <c r="BL29" s="434"/>
      <c r="BM29" s="434"/>
      <c r="BN29" s="434"/>
      <c r="BO29" s="434"/>
      <c r="BP29" s="434"/>
      <c r="BQ29" s="434"/>
      <c r="BR29" s="434"/>
      <c r="BS29" s="434"/>
      <c r="BT29" s="435"/>
      <c r="BU29" s="429"/>
      <c r="BV29" s="429"/>
      <c r="BW29" s="429"/>
      <c r="BX29" s="429"/>
      <c r="BY29" s="429"/>
      <c r="BZ29" s="429"/>
      <c r="CA29" s="429"/>
      <c r="CB29" s="429"/>
      <c r="CC29" s="429"/>
      <c r="CD29" s="430"/>
      <c r="CE29" s="433">
        <f t="shared" si="0"/>
        <v>0</v>
      </c>
      <c r="CF29" s="434"/>
      <c r="CG29" s="434"/>
      <c r="CH29" s="434"/>
      <c r="CI29" s="434"/>
      <c r="CJ29" s="434"/>
      <c r="CK29" s="434"/>
      <c r="CL29" s="434"/>
      <c r="CM29" s="434"/>
      <c r="CN29" s="434"/>
      <c r="CO29" s="435"/>
      <c r="CP29" s="131"/>
    </row>
    <row r="30" spans="1:94" ht="12.75">
      <c r="A30" s="456" t="s">
        <v>265</v>
      </c>
      <c r="B30" s="457"/>
      <c r="C30" s="457"/>
      <c r="D30" s="457"/>
      <c r="E30" s="457"/>
      <c r="F30" s="457"/>
      <c r="G30" s="457"/>
      <c r="H30" s="457"/>
      <c r="I30" s="457"/>
      <c r="J30" s="458" t="s">
        <v>266</v>
      </c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60"/>
      <c r="BJ30" s="433">
        <v>0</v>
      </c>
      <c r="BK30" s="434"/>
      <c r="BL30" s="434"/>
      <c r="BM30" s="434"/>
      <c r="BN30" s="434"/>
      <c r="BO30" s="434"/>
      <c r="BP30" s="434"/>
      <c r="BQ30" s="434"/>
      <c r="BR30" s="434"/>
      <c r="BS30" s="434"/>
      <c r="BT30" s="435"/>
      <c r="BU30" s="429"/>
      <c r="BV30" s="429"/>
      <c r="BW30" s="429"/>
      <c r="BX30" s="429"/>
      <c r="BY30" s="429"/>
      <c r="BZ30" s="429"/>
      <c r="CA30" s="429"/>
      <c r="CB30" s="429"/>
      <c r="CC30" s="429"/>
      <c r="CD30" s="430"/>
      <c r="CE30" s="433">
        <f t="shared" si="0"/>
        <v>0</v>
      </c>
      <c r="CF30" s="434"/>
      <c r="CG30" s="434"/>
      <c r="CH30" s="434"/>
      <c r="CI30" s="434"/>
      <c r="CJ30" s="434"/>
      <c r="CK30" s="434"/>
      <c r="CL30" s="434"/>
      <c r="CM30" s="434"/>
      <c r="CN30" s="434"/>
      <c r="CO30" s="435"/>
      <c r="CP30" s="131"/>
    </row>
    <row r="31" spans="1:94" ht="12.75">
      <c r="A31" s="456" t="s">
        <v>267</v>
      </c>
      <c r="B31" s="457"/>
      <c r="C31" s="457"/>
      <c r="D31" s="457"/>
      <c r="E31" s="457"/>
      <c r="F31" s="457"/>
      <c r="G31" s="457"/>
      <c r="H31" s="457"/>
      <c r="I31" s="457"/>
      <c r="J31" s="458" t="s">
        <v>268</v>
      </c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60"/>
      <c r="BJ31" s="433">
        <v>0</v>
      </c>
      <c r="BK31" s="434"/>
      <c r="BL31" s="434"/>
      <c r="BM31" s="434"/>
      <c r="BN31" s="434"/>
      <c r="BO31" s="434"/>
      <c r="BP31" s="434"/>
      <c r="BQ31" s="434"/>
      <c r="BR31" s="434"/>
      <c r="BS31" s="434"/>
      <c r="BT31" s="435"/>
      <c r="BU31" s="429"/>
      <c r="BV31" s="429"/>
      <c r="BW31" s="429"/>
      <c r="BX31" s="429"/>
      <c r="BY31" s="429"/>
      <c r="BZ31" s="429"/>
      <c r="CA31" s="429"/>
      <c r="CB31" s="429"/>
      <c r="CC31" s="429"/>
      <c r="CD31" s="430"/>
      <c r="CE31" s="433">
        <f t="shared" si="0"/>
        <v>0</v>
      </c>
      <c r="CF31" s="434"/>
      <c r="CG31" s="434"/>
      <c r="CH31" s="434"/>
      <c r="CI31" s="434"/>
      <c r="CJ31" s="434"/>
      <c r="CK31" s="434"/>
      <c r="CL31" s="434"/>
      <c r="CM31" s="434"/>
      <c r="CN31" s="434"/>
      <c r="CO31" s="435"/>
      <c r="CP31" s="131"/>
    </row>
    <row r="32" spans="1:94" ht="12.75">
      <c r="A32" s="456" t="s">
        <v>12</v>
      </c>
      <c r="B32" s="457"/>
      <c r="C32" s="457"/>
      <c r="D32" s="457"/>
      <c r="E32" s="457"/>
      <c r="F32" s="457"/>
      <c r="G32" s="457"/>
      <c r="H32" s="457"/>
      <c r="I32" s="457"/>
      <c r="J32" s="458" t="s">
        <v>269</v>
      </c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60"/>
      <c r="BJ32" s="433">
        <f>SUM(BJ33:BT39)</f>
        <v>0</v>
      </c>
      <c r="BK32" s="434"/>
      <c r="BL32" s="434"/>
      <c r="BM32" s="434"/>
      <c r="BN32" s="434"/>
      <c r="BO32" s="434"/>
      <c r="BP32" s="434"/>
      <c r="BQ32" s="434"/>
      <c r="BR32" s="434"/>
      <c r="BS32" s="434"/>
      <c r="BT32" s="435"/>
      <c r="BU32" s="429"/>
      <c r="BV32" s="429"/>
      <c r="BW32" s="429"/>
      <c r="BX32" s="429"/>
      <c r="BY32" s="429"/>
      <c r="BZ32" s="429"/>
      <c r="CA32" s="429"/>
      <c r="CB32" s="429"/>
      <c r="CC32" s="429"/>
      <c r="CD32" s="430"/>
      <c r="CE32" s="433">
        <f t="shared" si="0"/>
        <v>0</v>
      </c>
      <c r="CF32" s="434"/>
      <c r="CG32" s="434"/>
      <c r="CH32" s="434"/>
      <c r="CI32" s="434"/>
      <c r="CJ32" s="434"/>
      <c r="CK32" s="434"/>
      <c r="CL32" s="434"/>
      <c r="CM32" s="434"/>
      <c r="CN32" s="434"/>
      <c r="CO32" s="435"/>
      <c r="CP32" s="131"/>
    </row>
    <row r="33" spans="1:94" ht="12.75">
      <c r="A33" s="456" t="s">
        <v>32</v>
      </c>
      <c r="B33" s="457"/>
      <c r="C33" s="457"/>
      <c r="D33" s="457"/>
      <c r="E33" s="457"/>
      <c r="F33" s="457"/>
      <c r="G33" s="457"/>
      <c r="H33" s="457"/>
      <c r="I33" s="457"/>
      <c r="J33" s="458" t="s">
        <v>270</v>
      </c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60"/>
      <c r="BJ33" s="433">
        <v>0</v>
      </c>
      <c r="BK33" s="434"/>
      <c r="BL33" s="434"/>
      <c r="BM33" s="434"/>
      <c r="BN33" s="434"/>
      <c r="BO33" s="434"/>
      <c r="BP33" s="434"/>
      <c r="BQ33" s="434"/>
      <c r="BR33" s="434"/>
      <c r="BS33" s="434"/>
      <c r="BT33" s="435"/>
      <c r="BU33" s="429"/>
      <c r="BV33" s="429"/>
      <c r="BW33" s="429"/>
      <c r="BX33" s="429"/>
      <c r="BY33" s="429"/>
      <c r="BZ33" s="429"/>
      <c r="CA33" s="429"/>
      <c r="CB33" s="429"/>
      <c r="CC33" s="429"/>
      <c r="CD33" s="430"/>
      <c r="CE33" s="433">
        <f t="shared" si="0"/>
        <v>0</v>
      </c>
      <c r="CF33" s="434"/>
      <c r="CG33" s="434"/>
      <c r="CH33" s="434"/>
      <c r="CI33" s="434"/>
      <c r="CJ33" s="434"/>
      <c r="CK33" s="434"/>
      <c r="CL33" s="434"/>
      <c r="CM33" s="434"/>
      <c r="CN33" s="434"/>
      <c r="CO33" s="435"/>
      <c r="CP33" s="131"/>
    </row>
    <row r="34" spans="1:94" ht="12.75">
      <c r="A34" s="456" t="s">
        <v>271</v>
      </c>
      <c r="B34" s="457"/>
      <c r="C34" s="457"/>
      <c r="D34" s="457"/>
      <c r="E34" s="457"/>
      <c r="F34" s="457"/>
      <c r="G34" s="457"/>
      <c r="H34" s="457"/>
      <c r="I34" s="457"/>
      <c r="J34" s="458" t="s">
        <v>272</v>
      </c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60"/>
      <c r="BJ34" s="433">
        <v>0</v>
      </c>
      <c r="BK34" s="434"/>
      <c r="BL34" s="434"/>
      <c r="BM34" s="434"/>
      <c r="BN34" s="434"/>
      <c r="BO34" s="434"/>
      <c r="BP34" s="434"/>
      <c r="BQ34" s="434"/>
      <c r="BR34" s="434"/>
      <c r="BS34" s="434"/>
      <c r="BT34" s="435"/>
      <c r="BU34" s="429"/>
      <c r="BV34" s="429"/>
      <c r="BW34" s="429"/>
      <c r="BX34" s="429"/>
      <c r="BY34" s="429"/>
      <c r="BZ34" s="429"/>
      <c r="CA34" s="429"/>
      <c r="CB34" s="429"/>
      <c r="CC34" s="429"/>
      <c r="CD34" s="430"/>
      <c r="CE34" s="433">
        <f t="shared" si="0"/>
        <v>0</v>
      </c>
      <c r="CF34" s="434"/>
      <c r="CG34" s="434"/>
      <c r="CH34" s="434"/>
      <c r="CI34" s="434"/>
      <c r="CJ34" s="434"/>
      <c r="CK34" s="434"/>
      <c r="CL34" s="434"/>
      <c r="CM34" s="434"/>
      <c r="CN34" s="434"/>
      <c r="CO34" s="435"/>
      <c r="CP34" s="131"/>
    </row>
    <row r="35" spans="1:94" ht="12.75">
      <c r="A35" s="456" t="s">
        <v>273</v>
      </c>
      <c r="B35" s="457"/>
      <c r="C35" s="457"/>
      <c r="D35" s="457"/>
      <c r="E35" s="457"/>
      <c r="F35" s="457"/>
      <c r="G35" s="457"/>
      <c r="H35" s="457"/>
      <c r="I35" s="457"/>
      <c r="J35" s="458" t="s">
        <v>274</v>
      </c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60"/>
      <c r="BJ35" s="433">
        <v>0</v>
      </c>
      <c r="BK35" s="434"/>
      <c r="BL35" s="434"/>
      <c r="BM35" s="434"/>
      <c r="BN35" s="434"/>
      <c r="BO35" s="434"/>
      <c r="BP35" s="434"/>
      <c r="BQ35" s="434"/>
      <c r="BR35" s="434"/>
      <c r="BS35" s="434"/>
      <c r="BT35" s="435"/>
      <c r="BU35" s="429"/>
      <c r="BV35" s="429"/>
      <c r="BW35" s="429"/>
      <c r="BX35" s="429"/>
      <c r="BY35" s="429"/>
      <c r="BZ35" s="429"/>
      <c r="CA35" s="429"/>
      <c r="CB35" s="429"/>
      <c r="CC35" s="429"/>
      <c r="CD35" s="430"/>
      <c r="CE35" s="433">
        <f t="shared" si="0"/>
        <v>0</v>
      </c>
      <c r="CF35" s="434"/>
      <c r="CG35" s="434"/>
      <c r="CH35" s="434"/>
      <c r="CI35" s="434"/>
      <c r="CJ35" s="434"/>
      <c r="CK35" s="434"/>
      <c r="CL35" s="434"/>
      <c r="CM35" s="434"/>
      <c r="CN35" s="434"/>
      <c r="CO35" s="435"/>
      <c r="CP35" s="131"/>
    </row>
    <row r="36" spans="1:94" ht="12.75">
      <c r="A36" s="456" t="s">
        <v>275</v>
      </c>
      <c r="B36" s="457"/>
      <c r="C36" s="457"/>
      <c r="D36" s="457"/>
      <c r="E36" s="457"/>
      <c r="F36" s="457"/>
      <c r="G36" s="457"/>
      <c r="H36" s="457"/>
      <c r="I36" s="457"/>
      <c r="J36" s="458" t="s">
        <v>276</v>
      </c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60"/>
      <c r="BJ36" s="433">
        <v>0</v>
      </c>
      <c r="BK36" s="434"/>
      <c r="BL36" s="434"/>
      <c r="BM36" s="434"/>
      <c r="BN36" s="434"/>
      <c r="BO36" s="434"/>
      <c r="BP36" s="434"/>
      <c r="BQ36" s="434"/>
      <c r="BR36" s="434"/>
      <c r="BS36" s="434"/>
      <c r="BT36" s="435"/>
      <c r="BU36" s="429"/>
      <c r="BV36" s="429"/>
      <c r="BW36" s="429"/>
      <c r="BX36" s="429"/>
      <c r="BY36" s="429"/>
      <c r="BZ36" s="429"/>
      <c r="CA36" s="429"/>
      <c r="CB36" s="429"/>
      <c r="CC36" s="429"/>
      <c r="CD36" s="430"/>
      <c r="CE36" s="433">
        <f t="shared" si="0"/>
        <v>0</v>
      </c>
      <c r="CF36" s="434"/>
      <c r="CG36" s="434"/>
      <c r="CH36" s="434"/>
      <c r="CI36" s="434"/>
      <c r="CJ36" s="434"/>
      <c r="CK36" s="434"/>
      <c r="CL36" s="434"/>
      <c r="CM36" s="434"/>
      <c r="CN36" s="434"/>
      <c r="CO36" s="435"/>
      <c r="CP36" s="131"/>
    </row>
    <row r="37" spans="1:94" ht="12.75">
      <c r="A37" s="456" t="s">
        <v>277</v>
      </c>
      <c r="B37" s="457"/>
      <c r="C37" s="457"/>
      <c r="D37" s="457"/>
      <c r="E37" s="457"/>
      <c r="F37" s="457"/>
      <c r="G37" s="457"/>
      <c r="H37" s="457"/>
      <c r="I37" s="457"/>
      <c r="J37" s="458" t="s">
        <v>278</v>
      </c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60"/>
      <c r="BJ37" s="433">
        <v>0</v>
      </c>
      <c r="BK37" s="434"/>
      <c r="BL37" s="434"/>
      <c r="BM37" s="434"/>
      <c r="BN37" s="434"/>
      <c r="BO37" s="434"/>
      <c r="BP37" s="434"/>
      <c r="BQ37" s="434"/>
      <c r="BR37" s="434"/>
      <c r="BS37" s="434"/>
      <c r="BT37" s="435"/>
      <c r="BU37" s="429"/>
      <c r="BV37" s="429"/>
      <c r="BW37" s="429"/>
      <c r="BX37" s="429"/>
      <c r="BY37" s="429"/>
      <c r="BZ37" s="429"/>
      <c r="CA37" s="429"/>
      <c r="CB37" s="429"/>
      <c r="CC37" s="429"/>
      <c r="CD37" s="430"/>
      <c r="CE37" s="433">
        <f t="shared" si="0"/>
        <v>0</v>
      </c>
      <c r="CF37" s="434"/>
      <c r="CG37" s="434"/>
      <c r="CH37" s="434"/>
      <c r="CI37" s="434"/>
      <c r="CJ37" s="434"/>
      <c r="CK37" s="434"/>
      <c r="CL37" s="434"/>
      <c r="CM37" s="434"/>
      <c r="CN37" s="434"/>
      <c r="CO37" s="435"/>
      <c r="CP37" s="131"/>
    </row>
    <row r="38" spans="1:94" ht="12.75">
      <c r="A38" s="456" t="s">
        <v>279</v>
      </c>
      <c r="B38" s="457"/>
      <c r="C38" s="457"/>
      <c r="D38" s="457"/>
      <c r="E38" s="457"/>
      <c r="F38" s="457"/>
      <c r="G38" s="457"/>
      <c r="H38" s="457"/>
      <c r="I38" s="457"/>
      <c r="J38" s="458" t="s">
        <v>280</v>
      </c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60"/>
      <c r="BJ38" s="433">
        <v>0</v>
      </c>
      <c r="BK38" s="434"/>
      <c r="BL38" s="434"/>
      <c r="BM38" s="434"/>
      <c r="BN38" s="434"/>
      <c r="BO38" s="434"/>
      <c r="BP38" s="434"/>
      <c r="BQ38" s="434"/>
      <c r="BR38" s="434"/>
      <c r="BS38" s="434"/>
      <c r="BT38" s="435"/>
      <c r="BU38" s="429"/>
      <c r="BV38" s="429"/>
      <c r="BW38" s="429"/>
      <c r="BX38" s="429"/>
      <c r="BY38" s="429"/>
      <c r="BZ38" s="429"/>
      <c r="CA38" s="429"/>
      <c r="CB38" s="429"/>
      <c r="CC38" s="429"/>
      <c r="CD38" s="430"/>
      <c r="CE38" s="433">
        <f t="shared" si="0"/>
        <v>0</v>
      </c>
      <c r="CF38" s="434"/>
      <c r="CG38" s="434"/>
      <c r="CH38" s="434"/>
      <c r="CI38" s="434"/>
      <c r="CJ38" s="434"/>
      <c r="CK38" s="434"/>
      <c r="CL38" s="434"/>
      <c r="CM38" s="434"/>
      <c r="CN38" s="434"/>
      <c r="CO38" s="435"/>
      <c r="CP38" s="131"/>
    </row>
    <row r="39" spans="1:94" ht="13.5" thickBot="1">
      <c r="A39" s="468" t="s">
        <v>281</v>
      </c>
      <c r="B39" s="469"/>
      <c r="C39" s="469"/>
      <c r="D39" s="469"/>
      <c r="E39" s="469"/>
      <c r="F39" s="469"/>
      <c r="G39" s="469"/>
      <c r="H39" s="469"/>
      <c r="I39" s="469"/>
      <c r="J39" s="470" t="s">
        <v>282</v>
      </c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2"/>
      <c r="BJ39" s="473">
        <v>0</v>
      </c>
      <c r="BK39" s="474"/>
      <c r="BL39" s="474"/>
      <c r="BM39" s="474"/>
      <c r="BN39" s="474"/>
      <c r="BO39" s="474"/>
      <c r="BP39" s="474"/>
      <c r="BQ39" s="474"/>
      <c r="BR39" s="474"/>
      <c r="BS39" s="474"/>
      <c r="BT39" s="475"/>
      <c r="BU39" s="476"/>
      <c r="BV39" s="476"/>
      <c r="BW39" s="476"/>
      <c r="BX39" s="476"/>
      <c r="BY39" s="476"/>
      <c r="BZ39" s="476"/>
      <c r="CA39" s="476"/>
      <c r="CB39" s="476"/>
      <c r="CC39" s="476"/>
      <c r="CD39" s="477"/>
      <c r="CE39" s="473">
        <v>0</v>
      </c>
      <c r="CF39" s="474"/>
      <c r="CG39" s="474"/>
      <c r="CH39" s="474"/>
      <c r="CI39" s="474"/>
      <c r="CJ39" s="474"/>
      <c r="CK39" s="474"/>
      <c r="CL39" s="474"/>
      <c r="CM39" s="474"/>
      <c r="CN39" s="474"/>
      <c r="CO39" s="475"/>
      <c r="CP39" s="131"/>
    </row>
    <row r="40" spans="1:94" ht="12.75">
      <c r="A40" s="490"/>
      <c r="B40" s="491"/>
      <c r="C40" s="491"/>
      <c r="D40" s="491"/>
      <c r="E40" s="491"/>
      <c r="F40" s="491"/>
      <c r="G40" s="491"/>
      <c r="H40" s="491"/>
      <c r="I40" s="492"/>
      <c r="J40" s="493" t="s">
        <v>283</v>
      </c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  <c r="BD40" s="494"/>
      <c r="BE40" s="494"/>
      <c r="BF40" s="494"/>
      <c r="BG40" s="494"/>
      <c r="BH40" s="494"/>
      <c r="BI40" s="495"/>
      <c r="BJ40" s="482">
        <f>BJ16+BJ32</f>
        <v>14.15</v>
      </c>
      <c r="BK40" s="483"/>
      <c r="BL40" s="483"/>
      <c r="BM40" s="483"/>
      <c r="BN40" s="483"/>
      <c r="BO40" s="483"/>
      <c r="BP40" s="483"/>
      <c r="BQ40" s="483"/>
      <c r="BR40" s="483"/>
      <c r="BS40" s="483"/>
      <c r="BT40" s="484"/>
      <c r="BU40" s="478"/>
      <c r="BV40" s="478"/>
      <c r="BW40" s="478"/>
      <c r="BX40" s="478"/>
      <c r="BY40" s="478"/>
      <c r="BZ40" s="478"/>
      <c r="CA40" s="478"/>
      <c r="CB40" s="478"/>
      <c r="CC40" s="478"/>
      <c r="CD40" s="479"/>
      <c r="CE40" s="482">
        <f>CE16+CE32</f>
        <v>14.15</v>
      </c>
      <c r="CF40" s="483"/>
      <c r="CG40" s="483"/>
      <c r="CH40" s="483"/>
      <c r="CI40" s="483"/>
      <c r="CJ40" s="483"/>
      <c r="CK40" s="483"/>
      <c r="CL40" s="483"/>
      <c r="CM40" s="483"/>
      <c r="CN40" s="483"/>
      <c r="CO40" s="484"/>
      <c r="CP40" s="131"/>
    </row>
    <row r="41" spans="1:94" ht="12.75">
      <c r="A41" s="456"/>
      <c r="B41" s="457"/>
      <c r="C41" s="457"/>
      <c r="D41" s="457"/>
      <c r="E41" s="457"/>
      <c r="F41" s="457"/>
      <c r="G41" s="457"/>
      <c r="H41" s="457"/>
      <c r="I41" s="480"/>
      <c r="J41" s="458" t="s">
        <v>284</v>
      </c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60"/>
      <c r="BJ41" s="481"/>
      <c r="BK41" s="429"/>
      <c r="BL41" s="429"/>
      <c r="BM41" s="429"/>
      <c r="BN41" s="429"/>
      <c r="BO41" s="429"/>
      <c r="BP41" s="429"/>
      <c r="BQ41" s="429"/>
      <c r="BR41" s="429"/>
      <c r="BS41" s="429"/>
      <c r="BT41" s="430"/>
      <c r="BU41" s="429"/>
      <c r="BV41" s="429"/>
      <c r="BW41" s="429"/>
      <c r="BX41" s="429"/>
      <c r="BY41" s="429"/>
      <c r="BZ41" s="429"/>
      <c r="CA41" s="429"/>
      <c r="CB41" s="429"/>
      <c r="CC41" s="429"/>
      <c r="CD41" s="430"/>
      <c r="CE41" s="481"/>
      <c r="CF41" s="429"/>
      <c r="CG41" s="429"/>
      <c r="CH41" s="429"/>
      <c r="CI41" s="429"/>
      <c r="CJ41" s="429"/>
      <c r="CK41" s="429"/>
      <c r="CL41" s="429"/>
      <c r="CM41" s="429"/>
      <c r="CN41" s="429"/>
      <c r="CO41" s="430"/>
      <c r="CP41" s="131"/>
    </row>
    <row r="42" spans="1:94" ht="14.25" customHeight="1" thickBot="1">
      <c r="A42" s="468"/>
      <c r="B42" s="469"/>
      <c r="C42" s="469"/>
      <c r="D42" s="469"/>
      <c r="E42" s="469"/>
      <c r="F42" s="469"/>
      <c r="G42" s="469"/>
      <c r="H42" s="469"/>
      <c r="I42" s="485"/>
      <c r="J42" s="486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8"/>
      <c r="BJ42" s="489"/>
      <c r="BK42" s="476"/>
      <c r="BL42" s="476"/>
      <c r="BM42" s="476"/>
      <c r="BN42" s="476"/>
      <c r="BO42" s="476"/>
      <c r="BP42" s="476"/>
      <c r="BQ42" s="476"/>
      <c r="BR42" s="476"/>
      <c r="BS42" s="476"/>
      <c r="BT42" s="477"/>
      <c r="BU42" s="476"/>
      <c r="BV42" s="476"/>
      <c r="BW42" s="476"/>
      <c r="BX42" s="476"/>
      <c r="BY42" s="476"/>
      <c r="BZ42" s="476"/>
      <c r="CA42" s="476"/>
      <c r="CB42" s="476"/>
      <c r="CC42" s="476"/>
      <c r="CD42" s="477"/>
      <c r="CE42" s="489"/>
      <c r="CF42" s="476"/>
      <c r="CG42" s="476"/>
      <c r="CH42" s="476"/>
      <c r="CI42" s="476"/>
      <c r="CJ42" s="476"/>
      <c r="CK42" s="476"/>
      <c r="CL42" s="476"/>
      <c r="CM42" s="476"/>
      <c r="CN42" s="476"/>
      <c r="CO42" s="477"/>
      <c r="CP42" s="131"/>
    </row>
    <row r="43" spans="6:95" s="133" customFormat="1" ht="15" customHeight="1">
      <c r="F43" s="134"/>
      <c r="G43" s="134" t="s">
        <v>285</v>
      </c>
      <c r="H43" s="133" t="s">
        <v>286</v>
      </c>
      <c r="CP43" s="135"/>
      <c r="CQ43" s="135"/>
    </row>
    <row r="44" spans="7:95" s="133" customFormat="1" ht="18.75" customHeight="1">
      <c r="G44" s="134" t="s">
        <v>233</v>
      </c>
      <c r="H44" s="133" t="s">
        <v>287</v>
      </c>
      <c r="K44" s="136" t="s">
        <v>235</v>
      </c>
      <c r="L44" s="136"/>
      <c r="M44" s="136"/>
      <c r="N44" s="136"/>
      <c r="O44" s="136"/>
      <c r="BJ44" s="136" t="s">
        <v>236</v>
      </c>
      <c r="CP44" s="135"/>
      <c r="CQ44" s="135"/>
    </row>
    <row r="45" spans="6:95" s="133" customFormat="1" ht="11.25">
      <c r="F45" s="134"/>
      <c r="G45" s="134" t="s">
        <v>285</v>
      </c>
      <c r="H45" s="133" t="s">
        <v>286</v>
      </c>
      <c r="CP45" s="135"/>
      <c r="CQ45" s="135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Лилия Ермоленко</cp:lastModifiedBy>
  <cp:lastPrinted>2018-02-28T11:12:16Z</cp:lastPrinted>
  <dcterms:created xsi:type="dcterms:W3CDTF">2010-07-12T09:57:56Z</dcterms:created>
  <dcterms:modified xsi:type="dcterms:W3CDTF">2018-02-28T11:16:35Z</dcterms:modified>
  <cp:category/>
  <cp:version/>
  <cp:contentType/>
  <cp:contentStatus/>
</cp:coreProperties>
</file>