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6590" windowHeight="9345" activeTab="3"/>
  </bookViews>
  <sheets>
    <sheet name="прил.1.1Перечень" sheetId="1" r:id="rId1"/>
    <sheet name="прил.1.2 Стоимость этапов" sheetId="2" r:id="rId2"/>
    <sheet name="прил.1.3 Прогноз ввода" sheetId="3" r:id="rId3"/>
    <sheet name="прил.2.2 Краткое описание" sheetId="4" r:id="rId4"/>
    <sheet name="Прил.4.2(2018)" sheetId="5" r:id="rId5"/>
    <sheet name="Прил.4.2(2019)" sheetId="6" r:id="rId6"/>
    <sheet name="Прил.4.2(2020)" sheetId="7" r:id="rId7"/>
    <sheet name="Лист1" sheetId="8" r:id="rId8"/>
    <sheet name="Отчет о совместимости" sheetId="9" r:id="rId9"/>
    <sheet name="Лист2" sheetId="10" r:id="rId10"/>
  </sheets>
  <externalReferences>
    <externalReference r:id="rId13"/>
  </externalReferences>
  <definedNames>
    <definedName name="Z_9F7F6963_02BA_4AA7_BA4A_C70DAAFF4F63_.wvu.Cols" localSheetId="0" hidden="1">'прил.1.1Перечень'!$C:$M</definedName>
    <definedName name="Z_9F7F6963_02BA_4AA7_BA4A_C70DAAFF4F63_.wvu.Cols" localSheetId="4" hidden="1">'Прил.4.2(2018)'!$C:$I,'Прил.4.2(2018)'!$P:$BI,'Прил.4.2(2018)'!$BL:$CC,'Прил.4.2(2018)'!$CG:$CN</definedName>
    <definedName name="Z_9F7F6963_02BA_4AA7_BA4A_C70DAAFF4F63_.wvu.Cols" localSheetId="5" hidden="1">'Прил.4.2(2019)'!$C:$I,'Прил.4.2(2019)'!$P:$BI,'Прил.4.2(2019)'!$BL:$CC,'Прил.4.2(2019)'!$CG:$CN</definedName>
    <definedName name="Z_9F7F6963_02BA_4AA7_BA4A_C70DAAFF4F63_.wvu.Cols" localSheetId="6" hidden="1">'Прил.4.2(2020)'!$C:$I,'Прил.4.2(2020)'!$P:$BI,'Прил.4.2(2020)'!$BL:$CC,'Прил.4.2(2020)'!$CG:$CN</definedName>
    <definedName name="Z_9F7F6963_02BA_4AA7_BA4A_C70DAAFF4F63_.wvu.PrintArea" localSheetId="0" hidden="1">'прил.1.1Перечень'!$A$1:$R$88</definedName>
    <definedName name="Z_9F7F6963_02BA_4AA7_BA4A_C70DAAFF4F63_.wvu.PrintArea" localSheetId="2" hidden="1">'прил.1.3 Прогноз ввода'!$C$1:$FO$58</definedName>
    <definedName name="Z_9F7F6963_02BA_4AA7_BA4A_C70DAAFF4F63_.wvu.PrintArea" localSheetId="3" hidden="1">'прил.2.2 Краткое описание'!$A$1:$AA$64</definedName>
    <definedName name="Z_9F7F6963_02BA_4AA7_BA4A_C70DAAFF4F63_.wvu.PrintArea" localSheetId="4" hidden="1">'Прил.4.2(2018)'!$A$1:$CP$42</definedName>
    <definedName name="Z_9F7F6963_02BA_4AA7_BA4A_C70DAAFF4F63_.wvu.PrintArea" localSheetId="5" hidden="1">'Прил.4.2(2019)'!$A$1:$CP$39</definedName>
    <definedName name="Z_9F7F6963_02BA_4AA7_BA4A_C70DAAFF4F63_.wvu.PrintArea" localSheetId="6" hidden="1">'Прил.4.2(2020)'!$A$1:$CP$39</definedName>
    <definedName name="Z_9F7F6963_02BA_4AA7_BA4A_C70DAAFF4F63_.wvu.Rows" localSheetId="0" hidden="1">'прил.1.1Перечень'!$12:$12,'прил.1.1Перечень'!$22:$34,'прил.1.1Перечень'!$79:$79,'прил.1.1Перечень'!$82:$92</definedName>
    <definedName name="Z_9F7F6963_02BA_4AA7_BA4A_C70DAAFF4F63_.wvu.Rows" localSheetId="1" hidden="1">'прил.1.2 Стоимость этапов'!$20:$23,'прил.1.2 Стоимость этапов'!$47:$47,'прил.1.2 Стоимость этапов'!$48:$49</definedName>
    <definedName name="Z_AFFEB8E1_F140_4FA7_97E3_1DA352D1E4BA_.wvu.Cols" localSheetId="4" hidden="1">'Прил.4.2(2018)'!$C:$I,'Прил.4.2(2018)'!$P:$BI,'Прил.4.2(2018)'!$BL:$CC,'Прил.4.2(2018)'!$CG:$CN</definedName>
    <definedName name="Z_AFFEB8E1_F140_4FA7_97E3_1DA352D1E4BA_.wvu.Cols" localSheetId="5" hidden="1">'Прил.4.2(2019)'!$C:$I,'Прил.4.2(2019)'!$P:$BI,'Прил.4.2(2019)'!$BL:$CC,'Прил.4.2(2019)'!$CG:$CN</definedName>
    <definedName name="Z_AFFEB8E1_F140_4FA7_97E3_1DA352D1E4BA_.wvu.Cols" localSheetId="6" hidden="1">'Прил.4.2(2020)'!$C:$I,'Прил.4.2(2020)'!$P:$BI,'Прил.4.2(2020)'!$BL:$CC,'Прил.4.2(2020)'!$CG:$CN</definedName>
    <definedName name="Z_AFFEB8E1_F140_4FA7_97E3_1DA352D1E4BA_.wvu.PrintArea" localSheetId="0" hidden="1">'прил.1.1Перечень'!$A$1:$Q$88</definedName>
    <definedName name="Z_AFFEB8E1_F140_4FA7_97E3_1DA352D1E4BA_.wvu.PrintArea" localSheetId="1" hidden="1">'прил.1.2 Стоимость этапов'!$A$1:$AA$61</definedName>
    <definedName name="Z_AFFEB8E1_F140_4FA7_97E3_1DA352D1E4BA_.wvu.PrintArea" localSheetId="2" hidden="1">'прил.1.3 Прогноз ввода'!$A$1:$AA$60</definedName>
    <definedName name="Z_AFFEB8E1_F140_4FA7_97E3_1DA352D1E4BA_.wvu.PrintArea" localSheetId="3" hidden="1">'прил.2.2 Краткое описание'!$A$1:$AA$63</definedName>
    <definedName name="Z_AFFEB8E1_F140_4FA7_97E3_1DA352D1E4BA_.wvu.PrintArea" localSheetId="4" hidden="1">'Прил.4.2(2018)'!$A$1:$CP$42</definedName>
    <definedName name="Z_AFFEB8E1_F140_4FA7_97E3_1DA352D1E4BA_.wvu.PrintArea" localSheetId="5" hidden="1">'Прил.4.2(2019)'!$A$1:$CP$39</definedName>
    <definedName name="Z_AFFEB8E1_F140_4FA7_97E3_1DA352D1E4BA_.wvu.PrintArea" localSheetId="6" hidden="1">'Прил.4.2(2020)'!$A$1:$CP$39</definedName>
    <definedName name="Z_AFFEB8E1_F140_4FA7_97E3_1DA352D1E4BA_.wvu.Rows" localSheetId="0" hidden="1">'прил.1.1Перечень'!$12:$12,'прил.1.1Перечень'!$22:$34,'прил.1.1Перечень'!$79:$79,'прил.1.1Перечень'!#REF!</definedName>
    <definedName name="Z_AFFEB8E1_F140_4FA7_97E3_1DA352D1E4BA_.wvu.Rows" localSheetId="1" hidden="1">'прил.1.2 Стоимость этапов'!$20:$23,'прил.1.2 Стоимость этапов'!$47:$47,'прил.1.2 Стоимость этапов'!$48:$54</definedName>
    <definedName name="Z_AFFEB8E1_F140_4FA7_97E3_1DA352D1E4BA_.wvu.Rows" localSheetId="2" hidden="1">'прил.1.3 Прогноз ввода'!$23:$26,'прил.1.3 Прогноз ввода'!$50:$50</definedName>
    <definedName name="Z_AFFEB8E1_F140_4FA7_97E3_1DA352D1E4BA_.wvu.Rows" localSheetId="3" hidden="1">'прил.2.2 Краткое описание'!$19:$31,'прил.2.2 Краткое описание'!$55:$55</definedName>
    <definedName name="_xlnm.Print_Area" localSheetId="0">'прил.1.1Перечень'!$A$1:$Q$88</definedName>
    <definedName name="_xlnm.Print_Area" localSheetId="1">'прил.1.2 Стоимость этапов'!$A$1:$AA$61</definedName>
    <definedName name="_xlnm.Print_Area" localSheetId="2">'прил.1.3 Прогноз ввода'!$A$1:$AB$62</definedName>
    <definedName name="_xlnm.Print_Area" localSheetId="3">'прил.2.2 Краткое описание'!$A$1:$AA$63</definedName>
    <definedName name="_xlnm.Print_Area" localSheetId="4">'Прил.4.2(2018)'!$A$1:$CP$42</definedName>
    <definedName name="_xlnm.Print_Area" localSheetId="5">'Прил.4.2(2019)'!$A$1:$CP$41</definedName>
    <definedName name="_xlnm.Print_Area" localSheetId="6">'Прил.4.2(2020)'!$A$1:$CP$42</definedName>
  </definedNames>
  <calcPr fullCalcOnLoad="1"/>
</workbook>
</file>

<file path=xl/sharedStrings.xml><?xml version="1.0" encoding="utf-8"?>
<sst xmlns="http://schemas.openxmlformats.org/spreadsheetml/2006/main" count="1081" uniqueCount="359">
  <si>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</si>
  <si>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</si>
  <si>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</si>
  <si>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</si>
  <si>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</si>
  <si>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</si>
  <si>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Объем финансирования****</t>
  </si>
  <si>
    <t>Перечень инвестиционных проектов на период реализации инвестиционной программы и план их финансирования</t>
  </si>
  <si>
    <t>(подпись)</t>
  </si>
  <si>
    <t>М.П.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</si>
  <si>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</si>
  <si>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</si>
  <si>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</si>
  <si>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</si>
  <si>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</si>
  <si>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</si>
  <si>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</si>
  <si>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</si>
  <si>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</si>
  <si>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</si>
  <si>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</si>
  <si>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</si>
  <si>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</si>
  <si>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</si>
  <si>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</si>
  <si>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</si>
  <si>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</si>
  <si>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</si>
  <si>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</si>
  <si>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</si>
  <si>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</si>
  <si>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</si>
  <si>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</si>
  <si>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</si>
  <si>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</si>
  <si>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3</t>
  </si>
  <si>
    <t xml:space="preserve"> КЛ-6 кВ КТП-245 – ТП-244 </t>
  </si>
  <si>
    <t>Прочие программы и мероприятия</t>
  </si>
  <si>
    <t>3.1</t>
  </si>
  <si>
    <t>Средства учета и контроля электроэнергии</t>
  </si>
  <si>
    <t>Высоковольтные приборы коммерческого учета электроэнергии на собственных трансформаторных подстанциях</t>
  </si>
  <si>
    <t>Измерительный прибор ВАФ-4333</t>
  </si>
  <si>
    <t>Соединительные колодки Лемз</t>
  </si>
  <si>
    <t>Выносной щит учета (ВЩУ)</t>
  </si>
  <si>
    <t>3.2</t>
  </si>
  <si>
    <t>3.3</t>
  </si>
  <si>
    <t>Закупка транспортнх средств</t>
  </si>
  <si>
    <t>Закупка оборудования</t>
  </si>
  <si>
    <t>Реконструкция КЛ-6кВ (ПС – 15 – ТП – 220, ПС-15 – ТП -141)</t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</si>
  <si>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</si>
  <si>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</si>
  <si>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</si>
  <si>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</si>
  <si>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</si>
  <si>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</si>
  <si>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</si>
  <si>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</si>
  <si>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</si>
  <si>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</si>
  <si>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</si>
  <si>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</si>
  <si>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</si>
  <si>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</si>
  <si>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</si>
  <si>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</si>
  <si>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</si>
  <si>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</si>
  <si>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</si>
  <si>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Утверждаю</t>
  </si>
  <si>
    <t>Ввод мощностей *</t>
  </si>
  <si>
    <t>Вывод мощностей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</si>
  <si>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</si>
  <si>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</si>
  <si>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</si>
  <si>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</si>
  <si>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</si>
  <si>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</si>
  <si>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</si>
  <si>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</si>
  <si>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t>км/МВ·А/другое ***</t>
  </si>
  <si>
    <t>С</t>
  </si>
  <si>
    <t>П</t>
  </si>
  <si>
    <t>закупка</t>
  </si>
  <si>
    <t xml:space="preserve"> стенд СМИ-600 Р(К) для механических испытаний защитных средств</t>
  </si>
  <si>
    <t>измерительный  стенд СЭИТ-3 для проведения электромагнитных испытаний однофазных и трехфазных силовых трансформаторов</t>
  </si>
  <si>
    <t>электротехническая лаборатория ЭТЛ-35К на автомобильном шасси          ГАЗ-27057 (4х4)</t>
  </si>
  <si>
    <t>вентильный преобразователь ВП-300 для разрушения спая в месте замыкания фазного провода высоковольтного кабеля на оболочку</t>
  </si>
  <si>
    <t>установки СНЧ-25 для испытания изоляции высоковольтных кабелей из «сшитого» полиэтилена</t>
  </si>
  <si>
    <t>электротехническая лаборатория ЭТЛ-10 стационарная</t>
  </si>
  <si>
    <t>1шт.</t>
  </si>
  <si>
    <t>1шт.*50тыс.руб</t>
  </si>
  <si>
    <t>3.4</t>
  </si>
  <si>
    <t>Лицензионное програмное обеспечение</t>
  </si>
  <si>
    <t>3.4.1</t>
  </si>
  <si>
    <t>3.4.2</t>
  </si>
  <si>
    <t>Средства программного обеспечения и компьютерной техники</t>
  </si>
  <si>
    <t>Программная система для автоматизации технологических процессов ОДС SCADA</t>
  </si>
  <si>
    <t xml:space="preserve">Модернизация средств ОИТ </t>
  </si>
  <si>
    <t>Принтеры МФУ (2-х сторонние)</t>
  </si>
  <si>
    <t>1.3.1</t>
  </si>
  <si>
    <t>3.5</t>
  </si>
  <si>
    <t>Прочее</t>
  </si>
  <si>
    <t>1.3.2</t>
  </si>
  <si>
    <t>1.3.3</t>
  </si>
  <si>
    <t>1.3.4</t>
  </si>
  <si>
    <t>1шт.( 2,3х8,9м)</t>
  </si>
  <si>
    <t xml:space="preserve"> 3-фазный образцовый рабочий счетчик класса точности 0,2%</t>
  </si>
  <si>
    <t>Техперевооружение оперативного места диспетчера с установкой Диспетчерского щита с мнемосхемой электросетей</t>
  </si>
  <si>
    <t xml:space="preserve"> автомобиль УАЗ для перевозки оперативно-аварийных бригад</t>
  </si>
  <si>
    <t>4</t>
  </si>
  <si>
    <t>5</t>
  </si>
  <si>
    <t>6</t>
  </si>
  <si>
    <t>7</t>
  </si>
  <si>
    <t>8</t>
  </si>
  <si>
    <t xml:space="preserve">Стоимость основных этапов работ по реализации инвестиционной программы </t>
  </si>
  <si>
    <t>ААБ 3х35</t>
  </si>
  <si>
    <t>АСБл 10 3х150</t>
  </si>
  <si>
    <t xml:space="preserve">провод  АС-95 </t>
  </si>
  <si>
    <t>1971/ 1977</t>
  </si>
  <si>
    <t xml:space="preserve">АСБл 10 3х150 </t>
  </si>
  <si>
    <t>ж/б</t>
  </si>
  <si>
    <t>Реконструкция ЛЭП 6кВ , в т.ч.:</t>
  </si>
  <si>
    <t>Реконструкция КЛ, в т.ч.:</t>
  </si>
  <si>
    <t>1.1.1</t>
  </si>
  <si>
    <t>1.1.2</t>
  </si>
  <si>
    <t>1.1.3</t>
  </si>
  <si>
    <t>стенд высоковольтного стационарный автоматический СВС-50Ц для проведения приемосдаточных и эксплуатационных испытаний средств защиты</t>
  </si>
  <si>
    <t>Приложение № 1.1
к Приказу Минэнерго России</t>
  </si>
  <si>
    <t>Реконструкция ВЛ, в т.ч.:</t>
  </si>
  <si>
    <t>Приложение № 1.2
к Приказу Минэнерго России</t>
  </si>
  <si>
    <t>" ___  "</t>
  </si>
  <si>
    <t>Приложение № 1.3
к Приказу Минэнерго России</t>
  </si>
  <si>
    <t>ВСЕГО:</t>
  </si>
  <si>
    <t>ФГУП 102 ПЭС Минобороны России</t>
  </si>
  <si>
    <t>*</t>
  </si>
  <si>
    <t>Источники финансирования инвестиционных программ</t>
  </si>
  <si>
    <t>Приложение № 4.2
к Приказу Минэнерго России
от 24.03.2010 № 114</t>
  </si>
  <si>
    <t>млн.руб.</t>
  </si>
  <si>
    <t>Источник финансирования в тыс. руб.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</si>
  <si>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</si>
  <si>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</si>
  <si>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</si>
  <si>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</si>
  <si>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</si>
  <si>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</si>
  <si>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</si>
  <si>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</si>
  <si>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</si>
  <si>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</si>
  <si>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</si>
  <si>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</si>
  <si>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</si>
  <si>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</si>
  <si>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</si>
  <si>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</si>
  <si>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</si>
  <si>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</si>
  <si>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</si>
  <si>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</si>
  <si>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</si>
  <si>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</si>
  <si>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</si>
  <si>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</si>
  <si>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</si>
  <si>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</si>
  <si>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</si>
  <si>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</si>
  <si>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</si>
  <si>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</si>
  <si>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</si>
  <si>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</si>
  <si>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</si>
  <si>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</si>
  <si>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</si>
  <si>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</si>
  <si>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</si>
  <si>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</si>
  <si>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</si>
  <si>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</si>
  <si>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</si>
  <si>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</si>
  <si>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План, в соответствии с утвержденной инвестиционной программой, указать, кем и когда утверждена инвестиционная программа.</t>
  </si>
  <si>
    <t xml:space="preserve"> </t>
  </si>
  <si>
    <t xml:space="preserve"> ЛЭП 6кВ ТП-315-ТП-301</t>
  </si>
  <si>
    <t xml:space="preserve"> ЛЭП 6кВ ТП-316-ТП-315</t>
  </si>
  <si>
    <t xml:space="preserve"> КЛ-6кВ 0,160 км;                    ВЛ-6кВ 5,500 км</t>
  </si>
  <si>
    <t>Реконструкция ВЛ-6кВ ТП-744-ТП-745</t>
  </si>
  <si>
    <t>3,410 км</t>
  </si>
  <si>
    <t>Главный инженер</t>
  </si>
  <si>
    <t>1шт.*20 тыс.руб</t>
  </si>
  <si>
    <t>1шт.*20тыс.руб</t>
  </si>
  <si>
    <t>1шт.*0,5тыс.руб</t>
  </si>
  <si>
    <t>1шт.*4тыс.руб</t>
  </si>
  <si>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шт.*400тыс.руб</t>
    </r>
  </si>
  <si>
    <t>3,410 км*3</t>
  </si>
  <si>
    <t>АС-70</t>
  </si>
  <si>
    <t>КЛ-6кВ (кабель ААБ-6кВ- 3х50); ВЛ-6кВ ( АС-50 )</t>
  </si>
  <si>
    <t xml:space="preserve">КЛ-6кВ кабель АСБ-6кВ- 3х95 и СБ-6кВ -3х16 ; ВЛ-6кВ провод АС-35 </t>
  </si>
  <si>
    <t xml:space="preserve">КЛ-6кВ  с кабелем АСБ-6кВ и СБ-6кВ   длиной 0,160км ; ВЛ-6кВ с проводом АС-35 длиной 2,550 км. </t>
  </si>
  <si>
    <t xml:space="preserve"> КЛ-6кВ - кабель АСБл-10кВ- 3х240, и  ВЛ-6кВ - провод АС-95</t>
  </si>
  <si>
    <t>КЛ-6кВ кабель  1,200 км. ; ВЛ-6кВ провод АС-50  2,550 км</t>
  </si>
  <si>
    <t xml:space="preserve"> КЛ-6кВ - кабель АСБл-10кВ- 0,1200км и  ВЛ-6кВ - провод АС-95 - 2,550км (общий расход провода 3х2,550 км).</t>
  </si>
  <si>
    <t>КЛ-6кВ - кабель АСБл-10кВ- 3х240; ВЛ-6кВ - провод АС-95</t>
  </si>
  <si>
    <t xml:space="preserve"> КЛ-6кВ - кабель АСБл-10кВ 0,160 км и ВЛ-6кВ - провод АС-95 5,500 км (общий расход провода 3х5,500км=16,500км)</t>
  </si>
  <si>
    <t xml:space="preserve"> 4,105 км (1,265+     2,840)</t>
  </si>
  <si>
    <t xml:space="preserve">    </t>
  </si>
  <si>
    <t>КЛ 6кВ  кабелем АСБл- 3х150мм</t>
  </si>
  <si>
    <t>ВЛ-6кВ 3,410 км</t>
  </si>
  <si>
    <t>на 2019 год</t>
  </si>
  <si>
    <t>План *
года N         (2019 г.)</t>
  </si>
  <si>
    <t>электротехническая лаборатория ЭТЛ-35К на автомобильном шасси ГАЗ (4х4)</t>
  </si>
  <si>
    <t xml:space="preserve">автомобиль легковой повышенной проходимости </t>
  </si>
  <si>
    <t>Гаврисенко А.Л.</t>
  </si>
  <si>
    <t>Приборы коммерческого учета электроэнергии на собственных трансформаторных подстанциях</t>
  </si>
  <si>
    <t xml:space="preserve">Низковольтные трансформаторы тока </t>
  </si>
  <si>
    <t xml:space="preserve"> Высоковольтные трансформаторы напряжения </t>
  </si>
  <si>
    <t xml:space="preserve">Высоковольтные трансформаторы тока </t>
  </si>
  <si>
    <t>с НДС</t>
  </si>
  <si>
    <t>Утверждаю
Директор</t>
  </si>
  <si>
    <t xml:space="preserve"> Яковец А.А.  </t>
  </si>
  <si>
    <t>П/С</t>
  </si>
  <si>
    <t>Утверждаю
 Директор</t>
  </si>
  <si>
    <t xml:space="preserve">Яковец А.А.  </t>
  </si>
  <si>
    <t>Яковец А.А.</t>
  </si>
  <si>
    <t>Директор ФГУП 102 ПЭС Минобороны России</t>
  </si>
  <si>
    <t>А.А. Яковец</t>
  </si>
  <si>
    <t xml:space="preserve"> Директор ФГУП 102 ПЭС Минобороны России</t>
  </si>
  <si>
    <t>Без НДС</t>
  </si>
  <si>
    <t>Капитальные вложения 
производственного характера 
(технологические присоединения)</t>
  </si>
  <si>
    <t>Косий А.Г.</t>
  </si>
  <si>
    <t>Заместитель директора</t>
  </si>
  <si>
    <t>Приложение № 2.2
к Приказу Минэнерго России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</si>
  <si>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</si>
  <si>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</si>
  <si>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</si>
  <si>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</si>
  <si>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</si>
  <si>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</si>
  <si>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</si>
  <si>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</si>
  <si>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Стоимость объекта,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</si>
  <si>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</si>
  <si>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</si>
  <si>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</si>
  <si>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</si>
  <si>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</si>
  <si>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</si>
  <si>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</si>
  <si>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</si>
  <si>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</si>
  <si>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</si>
  <si>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</si>
  <si>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</si>
  <si>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</si>
  <si>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</si>
  <si>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</si>
  <si>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</si>
  <si>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</si>
  <si>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</si>
  <si>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</si>
  <si>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</si>
  <si>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</si>
  <si>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</si>
  <si>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г.Севастополь</t>
  </si>
  <si>
    <t>+</t>
  </si>
  <si>
    <t>-</t>
  </si>
  <si>
    <t>повышение безаварийной эксплуатации электросети, повышение надежности электроснабжения</t>
  </si>
  <si>
    <t>Программа</t>
  </si>
  <si>
    <t>Создание систем противоаварийной и режимной автоматики</t>
  </si>
  <si>
    <t xml:space="preserve"> 3-фазный образцовый рабочий счетчик класса точности 0,2% (шт.)</t>
  </si>
  <si>
    <t>эталонный прибор учета позволит избежать ошибок и сократит время при наладке и сдаче точек учета</t>
  </si>
  <si>
    <t>комплектация электротехнической лаборатирии. Увеличение объёмов лабораторных испытаний средств защиты связанных с обслуживанием основного производства и получение дополнительного дохода от предоставления услуг сторонним заказчикам.</t>
  </si>
  <si>
    <t>позволит более быстро и качественно обнаружить и усранить аварии на  линиях электропередачи , что сократит процесс их восстановления</t>
  </si>
  <si>
    <t>позволит выполнить необходимые объёмы лабораторных испытаний средств защиты связанных с обслуживанием основного производства и получение дополнительного дохода от предоставления услуг сторонним заказчикам.</t>
  </si>
  <si>
    <t>в связи с увеличением  количества кабельных линий и электротехнического оборудования на обслуживании предприятия, а также позволит повысить доход от предоставления услуг сторонним заказчикам</t>
  </si>
  <si>
    <t>в связи с увеличением  количества кабельных линий и электротехнического оборудования на обслуживании предприятия, для более быстрого обнаружения и ликвидации аварий , а также позволит повысить доход от предоставления услуг сторонним заказчикам</t>
  </si>
  <si>
    <t>для более быстрого обнаружения и ликвидации аварий. Замена изношенного автотранспорта, увеличение объёмов технического обслуживания оборудования предприятия</t>
  </si>
  <si>
    <t xml:space="preserve"> автомобиль УАЗ  для перевозки оперативно-аварийных бригад</t>
  </si>
  <si>
    <t>Капитальные вложения производственного характера (технологические присоединение)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</si>
  <si>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</si>
  <si>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</si>
  <si>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</si>
  <si>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</si>
  <si>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</si>
  <si>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прил.2.2 Краткое описание'!Q16</t>
  </si>
  <si>
    <t>прил.2.2 Краткое описание'!S16</t>
  </si>
  <si>
    <t>прил.2.2 Краткое описание'!Q19:Q20</t>
  </si>
  <si>
    <t>прил.2.2 Краткое описание'!S19:S20</t>
  </si>
  <si>
    <t>прил.2.2 Краткое описание'!Q22</t>
  </si>
  <si>
    <t>прил.2.2 Краткое описание'!S22</t>
  </si>
  <si>
    <t>прил.2.2 Краткое описание'!Q37:Q39</t>
  </si>
  <si>
    <t>прил.2.2 Краткое описание'!Q44:Q52</t>
  </si>
  <si>
    <t>прил.2.2 Краткое описание'!Q54:Q61</t>
  </si>
  <si>
    <t>прил.2.2 Краткое описание'!Q63:Q64</t>
  </si>
  <si>
    <t>прил.2.2 Краткое описание'!Q66</t>
  </si>
  <si>
    <t>прил.2.2 Краткое описание'!Q70:Q72</t>
  </si>
  <si>
    <t>прил.2.2 Краткое описание'!Q74:Q76</t>
  </si>
  <si>
    <t>прил.2.2 Краткое описание'!Q79</t>
  </si>
  <si>
    <t>Excel 97-2003</t>
  </si>
  <si>
    <t xml:space="preserve"> Главный инженер</t>
  </si>
  <si>
    <t>Реконструкция ТП, в т.ч.:</t>
  </si>
  <si>
    <t>0,01МВА</t>
  </si>
  <si>
    <t>Реконструкция РУ-6 кВ в ТП-1147</t>
  </si>
  <si>
    <t>1шт.*1116 тыс.руб</t>
  </si>
  <si>
    <t>Закупка транспортных средств</t>
  </si>
  <si>
    <r>
      <t>Первоначальная стоимость вводимых основных средств</t>
    </r>
    <r>
      <rPr>
        <b/>
        <sz val="8"/>
        <rFont val="Times New Roman"/>
        <family val="1"/>
      </rPr>
      <t xml:space="preserve"> (без НДС)</t>
    </r>
    <r>
      <rPr>
        <sz val="8"/>
        <rFont val="Times New Roman"/>
        <family val="1"/>
      </rPr>
      <t>**</t>
    </r>
  </si>
  <si>
    <t xml:space="preserve">План 2020 года 
</t>
  </si>
  <si>
    <t>Зам. директора</t>
  </si>
  <si>
    <t xml:space="preserve">Утверждаю
Директор </t>
  </si>
  <si>
    <t>для выполнения  работ для установки ж/б опор. Экономия средств за аренду техники у сторонних организаций</t>
  </si>
  <si>
    <t>замена изношенного оборудования</t>
  </si>
  <si>
    <t>технологические присоединение с сетям</t>
  </si>
  <si>
    <t>автоматизация бизнес-процессов предприятия в рамках единой информационной системы</t>
  </si>
  <si>
    <t>на 2020 год</t>
  </si>
  <si>
    <t>План *
года N         (2020 г.)</t>
  </si>
  <si>
    <t>Создание информационной системы на базе программного продукта "1С:Предприятие 8. Энергетика. Управление распределительной сетевой компанией."</t>
  </si>
  <si>
    <t xml:space="preserve"> КЛ-6кВ 0, 1200км;                    ВЛ-6кВ 2,550 км</t>
  </si>
  <si>
    <t xml:space="preserve"> КЛ -6 кВ ТП-1265 – ТП - 811</t>
  </si>
  <si>
    <t>6 км</t>
  </si>
  <si>
    <t>электротехническая лаборатория ЭТЛ-35К на автомобильном шасси УАЗ-39095 (4х4)</t>
  </si>
  <si>
    <t>автомобиль   Газ (4x4) грузопасажирский для перевозки оперативно-аварийных бригад</t>
  </si>
  <si>
    <t xml:space="preserve">ААБ 3х35+ЦААБ-3х150+ЦААБ-3х120    </t>
  </si>
  <si>
    <t xml:space="preserve"> КЛ-6кВ 0,1200 км;                    ВЛ-6кВ 2,550 км</t>
  </si>
  <si>
    <t>1,068 км</t>
  </si>
  <si>
    <t>1,068км</t>
  </si>
  <si>
    <t>1,556 км</t>
  </si>
  <si>
    <t>автогидроподъемник ВИПО-18 на шасси ГАЗ 33088 с 2-рядной кабиной</t>
  </si>
  <si>
    <t>Начальник ОЭР</t>
  </si>
  <si>
    <t>Главный бухгалтер</t>
  </si>
  <si>
    <t>Косован Е.В.</t>
  </si>
  <si>
    <t>1,26МВА</t>
  </si>
  <si>
    <t>ТМНП-180 - 1 шт.
ТМ-630 - 1 шт.</t>
  </si>
  <si>
    <t>ТМГ-630 - 1 шт.
ТМ-630 - 1 шт.</t>
  </si>
  <si>
    <t>1,26 МВА</t>
  </si>
  <si>
    <t>0,81 МВА</t>
  </si>
  <si>
    <t>Реконструкция ПС-35/6кВ №21, г. Севастополь, пос. Дергачи (II очередь)</t>
  </si>
  <si>
    <t>Реконструкция ПС-35/6кВ №21, г. Севастополь, пос. Дергачи (I очередь)</t>
  </si>
  <si>
    <t>автомобиль УАЗ Фургон грузопассажирский для перевозки оперативно-аварийных бригад</t>
  </si>
  <si>
    <t>Закупка и монтаж АТС</t>
  </si>
  <si>
    <t>1шт.*461,1 тыс.руб</t>
  </si>
  <si>
    <t>город Севастополь</t>
  </si>
  <si>
    <t>План финан-сирования 2019 года</t>
  </si>
  <si>
    <t>ФГУП 102 ПЭС Минобороны России  в 2019-2021 г.г.</t>
  </si>
  <si>
    <t>2018г.</t>
  </si>
  <si>
    <t>Прогноз ввода/вывода объектов по реализации инвестиционой программы  ФГУП 102 ПЭС Минобороны России  в 2019-2021 г.г.
город Севастополь</t>
  </si>
  <si>
    <t>План  2019 года</t>
  </si>
  <si>
    <t xml:space="preserve">План 2021 года 
</t>
  </si>
  <si>
    <t>Краткое описание инвестиционной программы  ФГУП 102 ПЭС Минобороны России  в 2019-2021 г.г.
город Севастополь</t>
  </si>
  <si>
    <t>Остаточная стоимость объекта на 01.01. 2019г.,
млн. рублей</t>
  </si>
  <si>
    <t>"_______" ____________ 2018г.</t>
  </si>
  <si>
    <t>на 2021 год</t>
  </si>
  <si>
    <t>Отчет о совместимости для ИП102 Севастополь 2019-2021 от 15 07.xls</t>
  </si>
  <si>
    <t>Дата отчета: 15.07.2018 14:24</t>
  </si>
  <si>
    <t>Процент освоения сметной стоимости
на 01.01.2019 года,
%</t>
  </si>
  <si>
    <t>Техническая готовность объекта
на 01.01.2019,
% **</t>
  </si>
  <si>
    <t>План *
года N         (2021 г.)</t>
  </si>
  <si>
    <t>Мирошниченко Е.Ю</t>
  </si>
  <si>
    <t>Мирошниченко Е.Ю.</t>
  </si>
  <si>
    <t>Миршниченко Е.Ю.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</si>
</sst>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  <numFmt numFmtId="207" formatCode="#,##0_р_."/>
    <numFmt numFmtId="208" formatCode="#,##0.00&quot;р.&quot;"/>
    <numFmt numFmtId="209" formatCode="0000"/>
    <numFmt numFmtId="210" formatCode="#,##0.0"/>
    <numFmt numFmtId="211" formatCode="#,##0.0_р_."/>
    <numFmt numFmtId="212" formatCode="#,##0.000"/>
  </numFmts>
  <fonts count="6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Arial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0" fillId="0" borderId="0" xfId="54" applyFont="1">
      <alignment/>
      <protection/>
    </xf>
    <xf numFmtId="0" fontId="4" fillId="0" borderId="0" xfId="54" applyFont="1">
      <alignment/>
      <protection/>
    </xf>
    <xf numFmtId="0" fontId="18" fillId="0" borderId="0" xfId="54">
      <alignment/>
      <protection/>
    </xf>
    <xf numFmtId="0" fontId="4" fillId="0" borderId="0" xfId="54" applyFont="1" applyAlignment="1">
      <alignment horizontal="center" wrapText="1"/>
      <protection/>
    </xf>
    <xf numFmtId="0" fontId="10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6" fillId="0" borderId="0" xfId="54" applyFont="1">
      <alignment/>
      <protection/>
    </xf>
    <xf numFmtId="0" fontId="16" fillId="0" borderId="0" xfId="54" applyFont="1" applyAlignment="1">
      <alignment horizontal="center" wrapText="1"/>
      <protection/>
    </xf>
    <xf numFmtId="0" fontId="16" fillId="0" borderId="0" xfId="54" applyFont="1" applyBorder="1" applyAlignment="1">
      <alignment horizontal="center"/>
      <protection/>
    </xf>
    <xf numFmtId="0" fontId="17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horizontal="right"/>
      <protection/>
    </xf>
    <xf numFmtId="0" fontId="16" fillId="0" borderId="0" xfId="54" applyFont="1" applyBorder="1">
      <alignment/>
      <protection/>
    </xf>
    <xf numFmtId="0" fontId="16" fillId="0" borderId="0" xfId="54" applyFont="1" applyBorder="1" applyAlignment="1">
      <alignment horizontal="left"/>
      <protection/>
    </xf>
    <xf numFmtId="0" fontId="18" fillId="0" borderId="0" xfId="54" applyBorder="1">
      <alignment/>
      <protection/>
    </xf>
    <xf numFmtId="0" fontId="16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>
      <alignment/>
      <protection/>
    </xf>
    <xf numFmtId="0" fontId="11" fillId="0" borderId="0" xfId="54" applyFont="1">
      <alignment/>
      <protection/>
    </xf>
    <xf numFmtId="0" fontId="1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88" fontId="1" fillId="32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14" fillId="0" borderId="0" xfId="43" applyNumberFormat="1" applyAlignment="1" applyProtection="1" quotePrefix="1">
      <alignment horizontal="center" vertical="top" wrapText="1"/>
      <protection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4" fillId="0" borderId="16" xfId="43" applyNumberFormat="1" applyBorder="1" applyAlignment="1" applyProtection="1" quotePrefix="1">
      <alignment horizontal="center" vertical="top" wrapText="1"/>
      <protection/>
    </xf>
    <xf numFmtId="0" fontId="0" fillId="0" borderId="19" xfId="0" applyNumberForma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9" fontId="59" fillId="0" borderId="10" xfId="0" applyNumberFormat="1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2" fontId="18" fillId="0" borderId="0" xfId="0" applyNumberFormat="1" applyFont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/>
    </xf>
    <xf numFmtId="49" fontId="1" fillId="32" borderId="21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2" fillId="32" borderId="23" xfId="0" applyNumberFormat="1" applyFont="1" applyFill="1" applyBorder="1" applyAlignment="1">
      <alignment horizontal="right" vertical="center"/>
    </xf>
    <xf numFmtId="49" fontId="1" fillId="32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3" fillId="32" borderId="2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0" fillId="0" borderId="0" xfId="54" applyNumberFormat="1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right" vertical="center"/>
      <protection/>
    </xf>
    <xf numFmtId="210" fontId="10" fillId="0" borderId="0" xfId="54" applyNumberFormat="1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wrapText="1"/>
    </xf>
    <xf numFmtId="49" fontId="1" fillId="32" borderId="28" xfId="0" applyNumberFormat="1" applyFont="1" applyFill="1" applyBorder="1" applyAlignment="1">
      <alignment horizontal="center" vertical="center"/>
    </xf>
    <xf numFmtId="2" fontId="1" fillId="32" borderId="26" xfId="0" applyNumberFormat="1" applyFont="1" applyFill="1" applyBorder="1" applyAlignment="1">
      <alignment horizontal="center" vertical="center" wrapText="1"/>
    </xf>
    <xf numFmtId="2" fontId="3" fillId="32" borderId="2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61" fillId="32" borderId="10" xfId="0" applyNumberFormat="1" applyFont="1" applyFill="1" applyBorder="1" applyAlignment="1">
      <alignment horizontal="center" vertical="center" wrapText="1"/>
    </xf>
    <xf numFmtId="189" fontId="61" fillId="0" borderId="10" xfId="0" applyNumberFormat="1" applyFont="1" applyFill="1" applyBorder="1" applyAlignment="1">
      <alignment horizontal="center" vertical="center" wrapText="1"/>
    </xf>
    <xf numFmtId="0" fontId="4" fillId="0" borderId="0" xfId="54" applyFont="1" applyAlignment="1">
      <alignment/>
      <protection/>
    </xf>
    <xf numFmtId="49" fontId="1" fillId="0" borderId="29" xfId="0" applyNumberFormat="1" applyFont="1" applyBorder="1" applyAlignment="1">
      <alignment horizontal="right"/>
    </xf>
    <xf numFmtId="0" fontId="3" fillId="32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88" fontId="10" fillId="0" borderId="0" xfId="0" applyNumberFormat="1" applyFont="1" applyFill="1" applyAlignment="1">
      <alignment horizontal="left" vertical="center" wrapText="1"/>
    </xf>
    <xf numFmtId="0" fontId="10" fillId="32" borderId="0" xfId="0" applyFont="1" applyFill="1" applyAlignment="1">
      <alignment horizontal="center" wrapText="1"/>
    </xf>
    <xf numFmtId="0" fontId="10" fillId="32" borderId="29" xfId="0" applyFont="1" applyFill="1" applyBorder="1" applyAlignment="1">
      <alignment horizontal="right"/>
    </xf>
    <xf numFmtId="0" fontId="1" fillId="32" borderId="30" xfId="0" applyFont="1" applyFill="1" applyBorder="1" applyAlignment="1">
      <alignment horizontal="center" vertical="top"/>
    </xf>
    <xf numFmtId="2" fontId="1" fillId="32" borderId="31" xfId="0" applyNumberFormat="1" applyFont="1" applyFill="1" applyBorder="1" applyAlignment="1">
      <alignment horizontal="center" vertical="center" wrapText="1"/>
    </xf>
    <xf numFmtId="2" fontId="1" fillId="32" borderId="22" xfId="0" applyNumberFormat="1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3" fillId="32" borderId="24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" fillId="32" borderId="31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10" fillId="0" borderId="36" xfId="54" applyNumberFormat="1" applyFont="1" applyBorder="1" applyAlignment="1">
      <alignment horizontal="center" vertical="center"/>
      <protection/>
    </xf>
    <xf numFmtId="49" fontId="10" fillId="0" borderId="37" xfId="54" applyNumberFormat="1" applyFont="1" applyBorder="1" applyAlignment="1">
      <alignment horizontal="center" vertical="center"/>
      <protection/>
    </xf>
    <xf numFmtId="49" fontId="10" fillId="0" borderId="38" xfId="54" applyNumberFormat="1" applyFont="1" applyBorder="1" applyAlignment="1">
      <alignment horizontal="center" vertical="center"/>
      <protection/>
    </xf>
    <xf numFmtId="0" fontId="10" fillId="0" borderId="36" xfId="54" applyFont="1" applyBorder="1" applyAlignment="1">
      <alignment horizontal="right" vertical="center"/>
      <protection/>
    </xf>
    <xf numFmtId="0" fontId="10" fillId="0" borderId="37" xfId="54" applyFont="1" applyBorder="1" applyAlignment="1">
      <alignment horizontal="right" vertical="center"/>
      <protection/>
    </xf>
    <xf numFmtId="0" fontId="10" fillId="0" borderId="38" xfId="54" applyFont="1" applyBorder="1" applyAlignment="1">
      <alignment horizontal="right" vertical="center"/>
      <protection/>
    </xf>
    <xf numFmtId="210" fontId="10" fillId="0" borderId="36" xfId="54" applyNumberFormat="1" applyFont="1" applyBorder="1" applyAlignment="1">
      <alignment horizontal="center" vertical="center"/>
      <protection/>
    </xf>
    <xf numFmtId="210" fontId="10" fillId="0" borderId="37" xfId="54" applyNumberFormat="1" applyFont="1" applyBorder="1" applyAlignment="1">
      <alignment horizontal="center" vertical="center"/>
      <protection/>
    </xf>
    <xf numFmtId="210" fontId="10" fillId="0" borderId="38" xfId="54" applyNumberFormat="1" applyFont="1" applyBorder="1" applyAlignment="1">
      <alignment horizontal="center" vertical="center"/>
      <protection/>
    </xf>
    <xf numFmtId="49" fontId="9" fillId="0" borderId="39" xfId="54" applyNumberFormat="1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9" fillId="0" borderId="39" xfId="54" applyFont="1" applyBorder="1" applyAlignment="1">
      <alignment vertical="center"/>
      <protection/>
    </xf>
    <xf numFmtId="0" fontId="9" fillId="0" borderId="40" xfId="54" applyFont="1" applyBorder="1" applyAlignment="1">
      <alignment vertical="center"/>
      <protection/>
    </xf>
    <xf numFmtId="0" fontId="9" fillId="0" borderId="41" xfId="54" applyFont="1" applyBorder="1" applyAlignment="1">
      <alignment vertical="center"/>
      <protection/>
    </xf>
    <xf numFmtId="212" fontId="9" fillId="0" borderId="39" xfId="54" applyNumberFormat="1" applyFont="1" applyBorder="1" applyAlignment="1">
      <alignment horizontal="center" vertical="center"/>
      <protection/>
    </xf>
    <xf numFmtId="212" fontId="9" fillId="0" borderId="40" xfId="54" applyNumberFormat="1" applyFont="1" applyBorder="1" applyAlignment="1">
      <alignment horizontal="center" vertical="center"/>
      <protection/>
    </xf>
    <xf numFmtId="212" fontId="9" fillId="0" borderId="41" xfId="54" applyNumberFormat="1" applyFont="1" applyBorder="1" applyAlignment="1">
      <alignment horizontal="center" vertical="center"/>
      <protection/>
    </xf>
    <xf numFmtId="210" fontId="9" fillId="0" borderId="40" xfId="54" applyNumberFormat="1" applyFont="1" applyBorder="1" applyAlignment="1">
      <alignment horizontal="center" vertical="center"/>
      <protection/>
    </xf>
    <xf numFmtId="210" fontId="9" fillId="0" borderId="41" xfId="54" applyNumberFormat="1" applyFont="1" applyBorder="1" applyAlignment="1">
      <alignment horizontal="center" vertical="center"/>
      <protection/>
    </xf>
    <xf numFmtId="49" fontId="10" fillId="0" borderId="42" xfId="54" applyNumberFormat="1" applyFont="1" applyBorder="1" applyAlignment="1">
      <alignment horizontal="center" vertical="center"/>
      <protection/>
    </xf>
    <xf numFmtId="49" fontId="10" fillId="0" borderId="35" xfId="54" applyNumberFormat="1" applyFont="1" applyBorder="1" applyAlignment="1">
      <alignment horizontal="center" vertical="center"/>
      <protection/>
    </xf>
    <xf numFmtId="49" fontId="10" fillId="0" borderId="43" xfId="54" applyNumberFormat="1" applyFont="1" applyBorder="1" applyAlignment="1">
      <alignment horizontal="center" vertical="center"/>
      <protection/>
    </xf>
    <xf numFmtId="0" fontId="10" fillId="0" borderId="42" xfId="54" applyFont="1" applyBorder="1" applyAlignment="1">
      <alignment vertical="center"/>
      <protection/>
    </xf>
    <xf numFmtId="0" fontId="10" fillId="0" borderId="35" xfId="54" applyFont="1" applyBorder="1" applyAlignment="1">
      <alignment vertical="center"/>
      <protection/>
    </xf>
    <xf numFmtId="0" fontId="10" fillId="0" borderId="43" xfId="54" applyFont="1" applyBorder="1" applyAlignment="1">
      <alignment vertical="center"/>
      <protection/>
    </xf>
    <xf numFmtId="210" fontId="10" fillId="0" borderId="42" xfId="54" applyNumberFormat="1" applyFont="1" applyBorder="1" applyAlignment="1">
      <alignment horizontal="center" vertical="center"/>
      <protection/>
    </xf>
    <xf numFmtId="210" fontId="10" fillId="0" borderId="35" xfId="54" applyNumberFormat="1" applyFont="1" applyBorder="1" applyAlignment="1">
      <alignment horizontal="center" vertical="center"/>
      <protection/>
    </xf>
    <xf numFmtId="210" fontId="10" fillId="0" borderId="43" xfId="54" applyNumberFormat="1" applyFont="1" applyBorder="1" applyAlignment="1">
      <alignment horizontal="center" vertical="center"/>
      <protection/>
    </xf>
    <xf numFmtId="212" fontId="10" fillId="0" borderId="42" xfId="54" applyNumberFormat="1" applyFont="1" applyBorder="1" applyAlignment="1">
      <alignment horizontal="center" vertical="center"/>
      <protection/>
    </xf>
    <xf numFmtId="212" fontId="10" fillId="0" borderId="35" xfId="54" applyNumberFormat="1" applyFont="1" applyBorder="1" applyAlignment="1">
      <alignment horizontal="center" vertical="center"/>
      <protection/>
    </xf>
    <xf numFmtId="212" fontId="10" fillId="0" borderId="43" xfId="54" applyNumberFormat="1" applyFont="1" applyBorder="1" applyAlignment="1">
      <alignment horizontal="center" vertical="center"/>
      <protection/>
    </xf>
    <xf numFmtId="0" fontId="10" fillId="0" borderId="36" xfId="54" applyFont="1" applyBorder="1" applyAlignment="1">
      <alignment vertical="center"/>
      <protection/>
    </xf>
    <xf numFmtId="0" fontId="10" fillId="0" borderId="37" xfId="54" applyFont="1" applyBorder="1" applyAlignment="1">
      <alignment vertical="center"/>
      <protection/>
    </xf>
    <xf numFmtId="0" fontId="10" fillId="0" borderId="38" xfId="54" applyFont="1" applyBorder="1" applyAlignment="1">
      <alignment vertical="center"/>
      <protection/>
    </xf>
    <xf numFmtId="212" fontId="10" fillId="0" borderId="36" xfId="54" applyNumberFormat="1" applyFont="1" applyBorder="1" applyAlignment="1">
      <alignment horizontal="center" vertical="center"/>
      <protection/>
    </xf>
    <xf numFmtId="212" fontId="10" fillId="0" borderId="37" xfId="54" applyNumberFormat="1" applyFont="1" applyBorder="1" applyAlignment="1">
      <alignment horizontal="center" vertical="center"/>
      <protection/>
    </xf>
    <xf numFmtId="212" fontId="10" fillId="0" borderId="38" xfId="54" applyNumberFormat="1" applyFont="1" applyBorder="1" applyAlignment="1">
      <alignment horizontal="center" vertical="center"/>
      <protection/>
    </xf>
    <xf numFmtId="0" fontId="10" fillId="0" borderId="42" xfId="54" applyNumberFormat="1" applyFont="1" applyBorder="1" applyAlignment="1">
      <alignment vertical="center" wrapText="1"/>
      <protection/>
    </xf>
    <xf numFmtId="0" fontId="10" fillId="0" borderId="35" xfId="54" applyNumberFormat="1" applyFont="1" applyBorder="1" applyAlignment="1">
      <alignment vertical="center" wrapText="1"/>
      <protection/>
    </xf>
    <xf numFmtId="0" fontId="10" fillId="0" borderId="43" xfId="54" applyNumberFormat="1" applyFont="1" applyBorder="1" applyAlignment="1">
      <alignment vertical="center" wrapText="1"/>
      <protection/>
    </xf>
    <xf numFmtId="49" fontId="10" fillId="0" borderId="39" xfId="54" applyNumberFormat="1" applyFont="1" applyBorder="1" applyAlignment="1">
      <alignment horizontal="center" vertical="center"/>
      <protection/>
    </xf>
    <xf numFmtId="49" fontId="10" fillId="0" borderId="40" xfId="54" applyNumberFormat="1" applyFont="1" applyBorder="1" applyAlignment="1">
      <alignment horizontal="center" vertical="center"/>
      <protection/>
    </xf>
    <xf numFmtId="0" fontId="10" fillId="0" borderId="39" xfId="54" applyFont="1" applyBorder="1" applyAlignment="1">
      <alignment vertical="center"/>
      <protection/>
    </xf>
    <xf numFmtId="0" fontId="10" fillId="0" borderId="40" xfId="54" applyFont="1" applyBorder="1" applyAlignment="1">
      <alignment vertical="center"/>
      <protection/>
    </xf>
    <xf numFmtId="0" fontId="10" fillId="0" borderId="41" xfId="54" applyFont="1" applyBorder="1" applyAlignment="1">
      <alignment vertical="center"/>
      <protection/>
    </xf>
    <xf numFmtId="212" fontId="10" fillId="0" borderId="39" xfId="54" applyNumberFormat="1" applyFont="1" applyBorder="1" applyAlignment="1">
      <alignment horizontal="center" vertical="center"/>
      <protection/>
    </xf>
    <xf numFmtId="212" fontId="10" fillId="0" borderId="40" xfId="54" applyNumberFormat="1" applyFont="1" applyBorder="1" applyAlignment="1">
      <alignment horizontal="center" vertical="center"/>
      <protection/>
    </xf>
    <xf numFmtId="212" fontId="10" fillId="0" borderId="41" xfId="54" applyNumberFormat="1" applyFont="1" applyBorder="1" applyAlignment="1">
      <alignment horizontal="center" vertical="center"/>
      <protection/>
    </xf>
    <xf numFmtId="210" fontId="10" fillId="0" borderId="40" xfId="54" applyNumberFormat="1" applyFont="1" applyBorder="1" applyAlignment="1">
      <alignment horizontal="center" vertical="center"/>
      <protection/>
    </xf>
    <xf numFmtId="210" fontId="10" fillId="0" borderId="41" xfId="54" applyNumberFormat="1" applyFont="1" applyBorder="1" applyAlignment="1">
      <alignment horizontal="center" vertical="center"/>
      <protection/>
    </xf>
    <xf numFmtId="0" fontId="17" fillId="0" borderId="29" xfId="54" applyFont="1" applyBorder="1" applyAlignment="1">
      <alignment horizontal="right"/>
      <protection/>
    </xf>
    <xf numFmtId="0" fontId="1" fillId="0" borderId="3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horizontal="right"/>
      <protection/>
    </xf>
    <xf numFmtId="0" fontId="18" fillId="0" borderId="0" xfId="54" applyAlignment="1">
      <alignment/>
      <protection/>
    </xf>
    <xf numFmtId="0" fontId="9" fillId="0" borderId="44" xfId="54" applyFont="1" applyBorder="1" applyAlignment="1">
      <alignment horizontal="center" vertical="center" wrapText="1"/>
      <protection/>
    </xf>
    <xf numFmtId="0" fontId="9" fillId="0" borderId="45" xfId="54" applyFont="1" applyBorder="1" applyAlignment="1">
      <alignment horizontal="center" vertical="center" wrapText="1"/>
      <protection/>
    </xf>
    <xf numFmtId="0" fontId="9" fillId="0" borderId="46" xfId="54" applyFont="1" applyBorder="1" applyAlignment="1">
      <alignment horizontal="center" vertical="center" wrapText="1"/>
      <protection/>
    </xf>
    <xf numFmtId="0" fontId="9" fillId="0" borderId="44" xfId="54" applyFont="1" applyBorder="1" applyAlignment="1">
      <alignment horizontal="center" vertical="center"/>
      <protection/>
    </xf>
    <xf numFmtId="0" fontId="9" fillId="0" borderId="45" xfId="54" applyFont="1" applyBorder="1" applyAlignment="1">
      <alignment horizontal="center" vertical="center"/>
      <protection/>
    </xf>
    <xf numFmtId="0" fontId="9" fillId="0" borderId="46" xfId="54" applyFont="1" applyBorder="1" applyAlignment="1">
      <alignment horizontal="center" vertical="center"/>
      <protection/>
    </xf>
    <xf numFmtId="0" fontId="1" fillId="0" borderId="0" xfId="54" applyFont="1" applyAlignment="1">
      <alignment horizontal="right" wrapText="1"/>
      <protection/>
    </xf>
    <xf numFmtId="0" fontId="4" fillId="0" borderId="0" xfId="54" applyFont="1" applyAlignment="1">
      <alignment horizontal="center" wrapText="1"/>
      <protection/>
    </xf>
    <xf numFmtId="0" fontId="18" fillId="0" borderId="0" xfId="54" applyAlignment="1">
      <alignment horizontal="center" wrapText="1"/>
      <protection/>
    </xf>
    <xf numFmtId="0" fontId="19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right"/>
      <protection/>
    </xf>
    <xf numFmtId="0" fontId="20" fillId="0" borderId="0" xfId="54" applyFont="1" applyAlignment="1">
      <alignment/>
      <protection/>
    </xf>
    <xf numFmtId="0" fontId="16" fillId="0" borderId="0" xfId="54" applyFont="1" applyAlignment="1">
      <alignment horizontal="right" wrapText="1"/>
      <protection/>
    </xf>
    <xf numFmtId="0" fontId="18" fillId="0" borderId="0" xfId="54" applyAlignment="1">
      <alignment horizontal="right" wrapText="1"/>
      <protection/>
    </xf>
    <xf numFmtId="0" fontId="4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П 2015 239 млн.(с Прил.14)-22.01.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69;&#1082;&#1086;&#1085;&#1086;&#1084;&#1080;&#1095;&#1077;&#1089;&#1082;&#1086;&#1075;&#1086;&#1056;&#1072;&#1079;&#1074;&#1080;&#1090;&#1080;&#1103;\PEO\&#1048;&#1085;&#1074;&#1077;&#1089;&#1090;&#1087;&#1088;&#1086;&#1075;&#1088;&#1072;&#1084;&#1084;&#1072;%202017\&#1048;&#1055;%20&#1057;&#1077;&#1074;&#1072;&#1089;&#1090;&#1086;&#1087;&#1086;&#1083;&#1100;%202017\&#1048;&#1055;102%20&#1057;&#1077;&#1074;&#1072;&#1089;&#1090;&#1086;&#1087;&#1086;&#1083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.1Перечень"/>
      <sheetName val="прил.1.2 Стоимость этапов"/>
      <sheetName val="прил.1.3 Прогноз ввода"/>
      <sheetName val="прил.2.2 Краткое описание"/>
      <sheetName val="Прил.4.1"/>
      <sheetName val="Прил.4.2"/>
      <sheetName val="Прил.4.2 (2017)"/>
      <sheetName val="Прил.4.2 (2018)"/>
      <sheetName val="Прил.14 План финанс.покватал"/>
      <sheetName val="Прил.14 Стр.2 "/>
    </sheetNames>
    <sheetDataSet>
      <sheetData sheetId="0">
        <row r="21">
          <cell r="G21">
            <v>4.021</v>
          </cell>
        </row>
        <row r="51">
          <cell r="G51">
            <v>5.269</v>
          </cell>
        </row>
        <row r="68">
          <cell r="G68">
            <v>1.5</v>
          </cell>
        </row>
        <row r="70">
          <cell r="G70">
            <v>0.35</v>
          </cell>
        </row>
        <row r="72">
          <cell r="G72">
            <v>0.57</v>
          </cell>
        </row>
        <row r="73">
          <cell r="G73">
            <v>0.4</v>
          </cell>
        </row>
        <row r="74">
          <cell r="G74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view="pageBreakPreview" zoomScale="110" zoomScaleNormal="112" zoomScaleSheetLayoutView="110" workbookViewId="0" topLeftCell="A35">
      <selection activeCell="A45" sqref="A45"/>
    </sheetView>
  </sheetViews>
  <sheetFormatPr defaultColWidth="0.875" defaultRowHeight="12.75"/>
  <cols>
    <col min="1" max="1" width="4.125" style="7" customWidth="1"/>
    <col min="2" max="2" width="19.25390625" style="7" customWidth="1"/>
    <col min="3" max="3" width="8.375" style="7" customWidth="1"/>
    <col min="4" max="4" width="13.625" style="7" customWidth="1"/>
    <col min="5" max="5" width="7.875" style="7" customWidth="1"/>
    <col min="6" max="6" width="8.25390625" style="7" customWidth="1"/>
    <col min="7" max="7" width="10.25390625" style="7" customWidth="1"/>
    <col min="8" max="8" width="9.75390625" style="7" customWidth="1"/>
    <col min="9" max="9" width="10.625" style="7" customWidth="1"/>
    <col min="10" max="10" width="8.25390625" style="7" customWidth="1"/>
    <col min="11" max="11" width="8.00390625" style="7" customWidth="1"/>
    <col min="12" max="12" width="7.875" style="7" customWidth="1"/>
    <col min="13" max="13" width="8.125" style="7" customWidth="1"/>
    <col min="14" max="17" width="8.25390625" style="7" customWidth="1"/>
    <col min="18" max="25" width="0.875" style="7" customWidth="1"/>
    <col min="26" max="26" width="1.75390625" style="7" customWidth="1"/>
    <col min="27" max="16384" width="0.875" style="7" customWidth="1"/>
  </cols>
  <sheetData>
    <row r="1" spans="15:17" s="5" customFormat="1" ht="27.75" customHeight="1">
      <c r="O1" s="225" t="s">
        <v>127</v>
      </c>
      <c r="P1" s="225"/>
      <c r="Q1" s="225"/>
    </row>
    <row r="2" spans="1:17" s="6" customFormat="1" ht="30" customHeight="1">
      <c r="A2" s="229" t="s">
        <v>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39"/>
      <c r="P2" s="39"/>
      <c r="Q2" s="39"/>
    </row>
    <row r="3" spans="1:20" ht="25.5" customHeight="1">
      <c r="A3" s="229" t="s">
        <v>342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2" t="s">
        <v>218</v>
      </c>
      <c r="P3" s="232"/>
      <c r="Q3" s="232"/>
      <c r="R3" s="4"/>
      <c r="S3" s="4"/>
      <c r="T3" s="4"/>
    </row>
    <row r="4" spans="1:20" ht="22.5" customHeight="1">
      <c r="A4" s="226" t="s">
        <v>340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33" t="s">
        <v>219</v>
      </c>
      <c r="P4" s="233"/>
      <c r="Q4" s="233"/>
      <c r="R4" s="4"/>
      <c r="S4" s="4"/>
      <c r="T4" s="4"/>
    </row>
    <row r="5" spans="15:20" ht="18" customHeight="1">
      <c r="O5" s="234" t="s">
        <v>8</v>
      </c>
      <c r="P5" s="234"/>
      <c r="Q5" s="234"/>
      <c r="R5" s="4"/>
      <c r="S5" s="4"/>
      <c r="T5" s="4"/>
    </row>
    <row r="6" spans="15:20" ht="12" customHeight="1">
      <c r="O6" s="49" t="s">
        <v>130</v>
      </c>
      <c r="P6" s="224" t="s">
        <v>343</v>
      </c>
      <c r="Q6" s="224"/>
      <c r="R6" s="50"/>
      <c r="S6" s="4"/>
      <c r="T6" s="4"/>
    </row>
    <row r="7" spans="16:20" ht="12" customHeight="1">
      <c r="P7" s="4"/>
      <c r="Q7" s="4"/>
      <c r="R7" s="4"/>
      <c r="S7" s="4"/>
      <c r="T7" s="4"/>
    </row>
    <row r="8" ht="19.5" customHeight="1">
      <c r="Q8" s="7" t="s">
        <v>217</v>
      </c>
    </row>
    <row r="9" spans="1:17" ht="11.25">
      <c r="A9" s="228" t="s">
        <v>0</v>
      </c>
      <c r="B9" s="228" t="s">
        <v>1</v>
      </c>
      <c r="C9" s="227" t="s">
        <v>2</v>
      </c>
      <c r="D9" s="227" t="s">
        <v>3</v>
      </c>
      <c r="E9" s="227" t="s">
        <v>23</v>
      </c>
      <c r="F9" s="227" t="s">
        <v>24</v>
      </c>
      <c r="G9" s="227" t="s">
        <v>27</v>
      </c>
      <c r="H9" s="227" t="s">
        <v>28</v>
      </c>
      <c r="I9" s="227" t="s">
        <v>341</v>
      </c>
      <c r="J9" s="227" t="s">
        <v>29</v>
      </c>
      <c r="K9" s="227"/>
      <c r="L9" s="227"/>
      <c r="M9" s="227"/>
      <c r="N9" s="227" t="s">
        <v>6</v>
      </c>
      <c r="O9" s="227"/>
      <c r="P9" s="227"/>
      <c r="Q9" s="227"/>
    </row>
    <row r="10" spans="1:17" ht="33.75" customHeight="1">
      <c r="A10" s="228"/>
      <c r="B10" s="228"/>
      <c r="C10" s="227"/>
      <c r="D10" s="227"/>
      <c r="E10" s="227"/>
      <c r="F10" s="227"/>
      <c r="G10" s="227"/>
      <c r="H10" s="227"/>
      <c r="I10" s="227"/>
      <c r="J10" s="15">
        <v>2019</v>
      </c>
      <c r="K10" s="15">
        <v>2020</v>
      </c>
      <c r="L10" s="15">
        <v>2021</v>
      </c>
      <c r="M10" s="15" t="s">
        <v>25</v>
      </c>
      <c r="N10" s="15">
        <v>2019</v>
      </c>
      <c r="O10" s="15">
        <v>2020</v>
      </c>
      <c r="P10" s="15">
        <v>2021</v>
      </c>
      <c r="Q10" s="15" t="s">
        <v>25</v>
      </c>
    </row>
    <row r="11" spans="1:17" ht="27.75" customHeight="1">
      <c r="A11" s="228"/>
      <c r="B11" s="228"/>
      <c r="C11" s="16" t="s">
        <v>26</v>
      </c>
      <c r="D11" s="16" t="s">
        <v>4</v>
      </c>
      <c r="E11" s="227"/>
      <c r="F11" s="227"/>
      <c r="G11" s="16" t="s">
        <v>5</v>
      </c>
      <c r="H11" s="16" t="s">
        <v>5</v>
      </c>
      <c r="I11" s="16" t="s">
        <v>5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5</v>
      </c>
      <c r="O11" s="16" t="s">
        <v>5</v>
      </c>
      <c r="P11" s="16" t="s">
        <v>5</v>
      </c>
      <c r="Q11" s="16" t="s">
        <v>5</v>
      </c>
    </row>
    <row r="12" spans="1:17" s="8" customFormat="1" ht="16.5" customHeight="1" hidden="1">
      <c r="A12" s="17"/>
      <c r="B12" s="14" t="s">
        <v>10</v>
      </c>
      <c r="C12" s="15"/>
      <c r="D12" s="15"/>
      <c r="E12" s="15"/>
      <c r="F12" s="15"/>
      <c r="G12" s="18" t="e">
        <f>G13+#REF!</f>
        <v>#REF!</v>
      </c>
      <c r="H12" s="18" t="e">
        <f>H13+#REF!</f>
        <v>#REF!</v>
      </c>
      <c r="I12" s="18" t="e">
        <f>I13+#REF!</f>
        <v>#REF!</v>
      </c>
      <c r="J12" s="15"/>
      <c r="K12" s="15"/>
      <c r="L12" s="15"/>
      <c r="M12" s="15"/>
      <c r="N12" s="18" t="e">
        <f>N13+#REF!</f>
        <v>#REF!</v>
      </c>
      <c r="O12" s="18" t="e">
        <f>O13+#REF!</f>
        <v>#REF!</v>
      </c>
      <c r="P12" s="18" t="e">
        <f>P13+#REF!</f>
        <v>#REF!</v>
      </c>
      <c r="Q12" s="18" t="e">
        <f>Q13+#REF!</f>
        <v>#REF!</v>
      </c>
    </row>
    <row r="13" spans="1:17" s="8" customFormat="1" ht="15" customHeight="1">
      <c r="A13" s="17"/>
      <c r="B13" s="14" t="s">
        <v>132</v>
      </c>
      <c r="C13" s="15"/>
      <c r="D13" s="15"/>
      <c r="E13" s="15"/>
      <c r="F13" s="15"/>
      <c r="G13" s="35">
        <f>SUM(G14+G41+G46)</f>
        <v>173.115</v>
      </c>
      <c r="H13" s="35">
        <f>SUM(H14+H41+H46)</f>
        <v>160.19500000000002</v>
      </c>
      <c r="I13" s="35">
        <f>SUM(I14+I41+I46)</f>
        <v>12.93</v>
      </c>
      <c r="J13" s="35"/>
      <c r="K13" s="35"/>
      <c r="L13" s="35"/>
      <c r="M13" s="23"/>
      <c r="N13" s="35">
        <f>SUM(N14+N41+N46)</f>
        <v>78.35</v>
      </c>
      <c r="O13" s="35">
        <f>SUM(O14+O41+O46)</f>
        <v>77.83500000000001</v>
      </c>
      <c r="P13" s="35">
        <f>SUM(P14+P41+P46)</f>
        <v>4</v>
      </c>
      <c r="Q13" s="35">
        <f>SUM(Q14+Q41+Q46)</f>
        <v>160.185</v>
      </c>
    </row>
    <row r="14" spans="1:17" s="8" customFormat="1" ht="42" customHeight="1">
      <c r="A14" s="17" t="s">
        <v>11</v>
      </c>
      <c r="B14" s="14" t="s">
        <v>12</v>
      </c>
      <c r="C14" s="15"/>
      <c r="D14" s="15"/>
      <c r="E14" s="15"/>
      <c r="F14" s="15"/>
      <c r="G14" s="35">
        <f>SUM(G15+G22+G26+G31)</f>
        <v>104.53200000000001</v>
      </c>
      <c r="H14" s="35">
        <f>SUM(H15+H22+H26+H31)</f>
        <v>104.53200000000001</v>
      </c>
      <c r="I14" s="35">
        <f>SUM(I15+I22+I26+I31)</f>
        <v>0</v>
      </c>
      <c r="J14" s="35"/>
      <c r="K14" s="35"/>
      <c r="L14" s="35"/>
      <c r="M14" s="23"/>
      <c r="N14" s="35">
        <f>SUM(N15+N22+N26+N31)</f>
        <v>44.901</v>
      </c>
      <c r="O14" s="35">
        <f>SUM(O15+O22+O26+O31)</f>
        <v>59.631</v>
      </c>
      <c r="P14" s="35">
        <f>P15</f>
        <v>0</v>
      </c>
      <c r="Q14" s="35">
        <f>SUM(Q15+Q22+Q26+Q31)</f>
        <v>104.53200000000001</v>
      </c>
    </row>
    <row r="15" spans="1:17" s="8" customFormat="1" ht="46.5" customHeight="1">
      <c r="A15" s="17" t="s">
        <v>30</v>
      </c>
      <c r="B15" s="14" t="s">
        <v>13</v>
      </c>
      <c r="C15" s="15"/>
      <c r="D15" s="15"/>
      <c r="E15" s="15"/>
      <c r="F15" s="15"/>
      <c r="G15" s="35">
        <f>SUM(G16+G18+G20+G37)</f>
        <v>104.53200000000001</v>
      </c>
      <c r="H15" s="35">
        <f>SUM(H16+H18+H20+H37)</f>
        <v>104.53200000000001</v>
      </c>
      <c r="I15" s="35">
        <f>SUM(I16+I18+I20+I37)</f>
        <v>0</v>
      </c>
      <c r="J15" s="35"/>
      <c r="K15" s="35"/>
      <c r="L15" s="35"/>
      <c r="M15" s="23"/>
      <c r="N15" s="35">
        <f>SUM(N16+N18+N20+N37)</f>
        <v>44.901</v>
      </c>
      <c r="O15" s="35">
        <f>SUM(O16+O18+O20+O37)</f>
        <v>59.631</v>
      </c>
      <c r="P15" s="35">
        <f>SUM(P16+P18+P20+P37)</f>
        <v>0</v>
      </c>
      <c r="Q15" s="35">
        <f>N15+O15+P15</f>
        <v>104.53200000000001</v>
      </c>
    </row>
    <row r="16" spans="1:17" s="8" customFormat="1" ht="18.75" customHeight="1">
      <c r="A16" s="17" t="s">
        <v>123</v>
      </c>
      <c r="B16" s="14" t="s">
        <v>128</v>
      </c>
      <c r="C16" s="15"/>
      <c r="D16" s="15"/>
      <c r="E16" s="15"/>
      <c r="F16" s="15"/>
      <c r="G16" s="35">
        <f>SUM(G17:G17)</f>
        <v>3.074</v>
      </c>
      <c r="H16" s="35">
        <f>SUM(H17:H17)</f>
        <v>3.074</v>
      </c>
      <c r="I16" s="35">
        <f>SUM(I17:I17)</f>
        <v>0</v>
      </c>
      <c r="J16" s="35"/>
      <c r="K16" s="38"/>
      <c r="L16" s="35"/>
      <c r="M16" s="38"/>
      <c r="N16" s="35">
        <f>SUM(N17:N17)</f>
        <v>0</v>
      </c>
      <c r="O16" s="35">
        <f>SUM(O17:O17)</f>
        <v>3.074</v>
      </c>
      <c r="P16" s="35">
        <f>SUM(P17:P17)</f>
        <v>0</v>
      </c>
      <c r="Q16" s="35">
        <f>SUM(Q17:Q17)</f>
        <v>3.074</v>
      </c>
    </row>
    <row r="17" spans="1:17" s="8" customFormat="1" ht="27" customHeight="1">
      <c r="A17" s="19" t="s">
        <v>11</v>
      </c>
      <c r="B17" s="20" t="s">
        <v>186</v>
      </c>
      <c r="C17" s="16" t="s">
        <v>220</v>
      </c>
      <c r="D17" s="38" t="s">
        <v>187</v>
      </c>
      <c r="E17" s="16">
        <v>2020</v>
      </c>
      <c r="F17" s="16">
        <v>2020</v>
      </c>
      <c r="G17" s="92">
        <f>Q17+I17</f>
        <v>3.074</v>
      </c>
      <c r="H17" s="92">
        <f>Q17</f>
        <v>3.074</v>
      </c>
      <c r="I17" s="23"/>
      <c r="J17" s="15"/>
      <c r="K17" s="38" t="s">
        <v>187</v>
      </c>
      <c r="L17" s="15"/>
      <c r="M17" s="38" t="s">
        <v>187</v>
      </c>
      <c r="N17" s="23"/>
      <c r="O17" s="92">
        <v>3.074</v>
      </c>
      <c r="P17" s="92"/>
      <c r="Q17" s="23">
        <f>SUM(N17:P17)</f>
        <v>3.074</v>
      </c>
    </row>
    <row r="18" spans="1:17" s="8" customFormat="1" ht="20.25" customHeight="1">
      <c r="A18" s="17" t="s">
        <v>124</v>
      </c>
      <c r="B18" s="14" t="s">
        <v>122</v>
      </c>
      <c r="C18" s="15"/>
      <c r="D18" s="37"/>
      <c r="E18" s="15"/>
      <c r="F18" s="15"/>
      <c r="G18" s="35">
        <f>SUM(G19:G19)</f>
        <v>4.021</v>
      </c>
      <c r="H18" s="35">
        <f>SUM(H19:H19)</f>
        <v>4.021</v>
      </c>
      <c r="I18" s="35">
        <f>SUM(I19:I19)</f>
        <v>0</v>
      </c>
      <c r="J18" s="15"/>
      <c r="K18" s="15"/>
      <c r="L18" s="15"/>
      <c r="M18" s="15"/>
      <c r="N18" s="35">
        <f>SUM(N19:N19)</f>
        <v>4.021</v>
      </c>
      <c r="O18" s="35">
        <f>SUM(O19:O19)</f>
        <v>0</v>
      </c>
      <c r="P18" s="35">
        <f>SUM(P19:P19)</f>
        <v>0</v>
      </c>
      <c r="Q18" s="35">
        <f>SUM(Q19:Q19)</f>
        <v>4.021</v>
      </c>
    </row>
    <row r="19" spans="1:26" s="8" customFormat="1" ht="33" customHeight="1">
      <c r="A19" s="19" t="s">
        <v>11</v>
      </c>
      <c r="B19" s="20" t="s">
        <v>48</v>
      </c>
      <c r="C19" s="16" t="s">
        <v>80</v>
      </c>
      <c r="D19" s="38" t="s">
        <v>323</v>
      </c>
      <c r="E19" s="16">
        <v>2019</v>
      </c>
      <c r="F19" s="16">
        <v>2019</v>
      </c>
      <c r="G19" s="92">
        <f>Q19+I19</f>
        <v>4.021</v>
      </c>
      <c r="H19" s="92">
        <f>Q19</f>
        <v>4.021</v>
      </c>
      <c r="I19" s="94">
        <v>0</v>
      </c>
      <c r="J19" s="38" t="s">
        <v>324</v>
      </c>
      <c r="K19" s="38"/>
      <c r="L19" s="38"/>
      <c r="M19" s="16" t="str">
        <f>J19</f>
        <v>1,068км</v>
      </c>
      <c r="N19" s="220">
        <v>4.021</v>
      </c>
      <c r="O19" s="23"/>
      <c r="P19" s="23"/>
      <c r="Q19" s="23">
        <f>SUM(N19:P19)</f>
        <v>4.021</v>
      </c>
      <c r="Z19" s="9"/>
    </row>
    <row r="20" spans="1:17" s="8" customFormat="1" ht="25.5" customHeight="1">
      <c r="A20" s="17" t="s">
        <v>125</v>
      </c>
      <c r="B20" s="14" t="s">
        <v>121</v>
      </c>
      <c r="C20" s="15"/>
      <c r="D20" s="15"/>
      <c r="E20" s="15"/>
      <c r="F20" s="15"/>
      <c r="G20" s="44">
        <f>SUM(G21:G36)</f>
        <v>13.507</v>
      </c>
      <c r="H20" s="44">
        <f>SUM(H21:H36)</f>
        <v>13.507</v>
      </c>
      <c r="I20" s="61">
        <f>I21</f>
        <v>0</v>
      </c>
      <c r="J20" s="35"/>
      <c r="K20" s="35"/>
      <c r="L20" s="35"/>
      <c r="M20" s="35"/>
      <c r="N20" s="35">
        <f>SUM(N21:N36)</f>
        <v>0</v>
      </c>
      <c r="O20" s="35">
        <f>SUM(O21:O36)</f>
        <v>13.507</v>
      </c>
      <c r="P20" s="35">
        <f>SUM(P21:P36)</f>
        <v>0</v>
      </c>
      <c r="Q20" s="35">
        <f>SUM(Q21:Q36)</f>
        <v>13.507</v>
      </c>
    </row>
    <row r="21" spans="1:17" s="8" customFormat="1" ht="0.75" customHeight="1">
      <c r="A21" s="19"/>
      <c r="B21" s="20"/>
      <c r="C21" s="16"/>
      <c r="D21" s="208"/>
      <c r="E21" s="16"/>
      <c r="F21" s="16"/>
      <c r="G21" s="92"/>
      <c r="H21" s="92"/>
      <c r="I21" s="23"/>
      <c r="J21" s="16"/>
      <c r="K21" s="15"/>
      <c r="L21" s="15"/>
      <c r="M21" s="16"/>
      <c r="N21" s="23"/>
      <c r="O21" s="23"/>
      <c r="P21" s="23"/>
      <c r="Q21" s="23"/>
    </row>
    <row r="22" spans="1:17" s="8" customFormat="1" ht="36" customHeight="1" hidden="1">
      <c r="A22" s="167"/>
      <c r="B22" s="20"/>
      <c r="C22" s="16"/>
      <c r="D22" s="16"/>
      <c r="E22" s="16"/>
      <c r="F22" s="16"/>
      <c r="G22" s="92">
        <f aca="true" t="shared" si="0" ref="G21:G36">Q22+I22</f>
        <v>0</v>
      </c>
      <c r="H22" s="92"/>
      <c r="I22" s="35"/>
      <c r="J22" s="15"/>
      <c r="K22" s="15"/>
      <c r="L22" s="15"/>
      <c r="M22" s="16"/>
      <c r="N22" s="35"/>
      <c r="O22" s="35"/>
      <c r="P22" s="35"/>
      <c r="Q22" s="23"/>
    </row>
    <row r="23" spans="1:17" ht="9.75" customHeight="1" hidden="1">
      <c r="A23" s="19"/>
      <c r="B23" s="20"/>
      <c r="C23" s="16"/>
      <c r="D23" s="16"/>
      <c r="E23" s="16"/>
      <c r="F23" s="16"/>
      <c r="G23" s="92">
        <f t="shared" si="0"/>
        <v>0</v>
      </c>
      <c r="H23" s="92"/>
      <c r="I23" s="23"/>
      <c r="J23" s="16"/>
      <c r="K23" s="16"/>
      <c r="L23" s="16"/>
      <c r="M23" s="16"/>
      <c r="N23" s="23"/>
      <c r="O23" s="23"/>
      <c r="P23" s="23"/>
      <c r="Q23" s="23"/>
    </row>
    <row r="24" spans="1:17" ht="9.75" customHeight="1" hidden="1">
      <c r="A24" s="19"/>
      <c r="B24" s="20"/>
      <c r="C24" s="16"/>
      <c r="D24" s="16"/>
      <c r="E24" s="16"/>
      <c r="F24" s="16"/>
      <c r="G24" s="92">
        <f t="shared" si="0"/>
        <v>0</v>
      </c>
      <c r="H24" s="92"/>
      <c r="I24" s="23"/>
      <c r="J24" s="16"/>
      <c r="K24" s="16"/>
      <c r="L24" s="16"/>
      <c r="M24" s="16"/>
      <c r="N24" s="23"/>
      <c r="O24" s="23"/>
      <c r="P24" s="23"/>
      <c r="Q24" s="23"/>
    </row>
    <row r="25" spans="1:17" ht="9.75" customHeight="1" hidden="1">
      <c r="A25" s="19"/>
      <c r="B25" s="20"/>
      <c r="C25" s="16"/>
      <c r="D25" s="16"/>
      <c r="E25" s="16"/>
      <c r="F25" s="16"/>
      <c r="G25" s="92">
        <f t="shared" si="0"/>
        <v>0</v>
      </c>
      <c r="H25" s="92"/>
      <c r="I25" s="23"/>
      <c r="J25" s="16"/>
      <c r="K25" s="16"/>
      <c r="L25" s="16"/>
      <c r="M25" s="16"/>
      <c r="N25" s="23"/>
      <c r="O25" s="23"/>
      <c r="P25" s="23"/>
      <c r="Q25" s="23"/>
    </row>
    <row r="26" spans="1:17" s="8" customFormat="1" ht="36" customHeight="1" hidden="1">
      <c r="A26" s="167"/>
      <c r="B26" s="20"/>
      <c r="C26" s="16"/>
      <c r="D26" s="15"/>
      <c r="E26" s="16"/>
      <c r="F26" s="16"/>
      <c r="G26" s="92">
        <f t="shared" si="0"/>
        <v>0</v>
      </c>
      <c r="H26" s="92"/>
      <c r="I26" s="35"/>
      <c r="J26" s="15"/>
      <c r="K26" s="15"/>
      <c r="L26" s="15"/>
      <c r="M26" s="15"/>
      <c r="N26" s="35"/>
      <c r="O26" s="35"/>
      <c r="P26" s="35"/>
      <c r="Q26" s="23"/>
    </row>
    <row r="27" spans="1:17" ht="36" customHeight="1" hidden="1">
      <c r="A27" s="19"/>
      <c r="B27" s="20"/>
      <c r="C27" s="16"/>
      <c r="D27" s="16"/>
      <c r="E27" s="16"/>
      <c r="F27" s="16"/>
      <c r="G27" s="92">
        <f t="shared" si="0"/>
        <v>0</v>
      </c>
      <c r="H27" s="92"/>
      <c r="I27" s="23"/>
      <c r="J27" s="16"/>
      <c r="K27" s="16"/>
      <c r="L27" s="16"/>
      <c r="M27" s="16"/>
      <c r="N27" s="23"/>
      <c r="O27" s="23"/>
      <c r="P27" s="23"/>
      <c r="Q27" s="23"/>
    </row>
    <row r="28" spans="1:17" ht="9.75" customHeight="1" hidden="1">
      <c r="A28" s="19"/>
      <c r="B28" s="20"/>
      <c r="C28" s="16"/>
      <c r="D28" s="16"/>
      <c r="E28" s="16"/>
      <c r="F28" s="16"/>
      <c r="G28" s="92">
        <f t="shared" si="0"/>
        <v>0</v>
      </c>
      <c r="H28" s="92"/>
      <c r="I28" s="23"/>
      <c r="J28" s="16"/>
      <c r="K28" s="16"/>
      <c r="L28" s="16"/>
      <c r="M28" s="16"/>
      <c r="N28" s="23"/>
      <c r="O28" s="23"/>
      <c r="P28" s="23"/>
      <c r="Q28" s="23"/>
    </row>
    <row r="29" spans="1:17" ht="9.75" customHeight="1" hidden="1">
      <c r="A29" s="19"/>
      <c r="B29" s="20"/>
      <c r="C29" s="16"/>
      <c r="D29" s="16"/>
      <c r="E29" s="16"/>
      <c r="F29" s="16"/>
      <c r="G29" s="92">
        <f t="shared" si="0"/>
        <v>0</v>
      </c>
      <c r="H29" s="92"/>
      <c r="I29" s="23"/>
      <c r="J29" s="16"/>
      <c r="K29" s="16"/>
      <c r="L29" s="16"/>
      <c r="M29" s="16"/>
      <c r="N29" s="23"/>
      <c r="O29" s="23"/>
      <c r="P29" s="23"/>
      <c r="Q29" s="23"/>
    </row>
    <row r="30" spans="1:17" ht="18" customHeight="1" hidden="1">
      <c r="A30" s="19"/>
      <c r="B30" s="20"/>
      <c r="C30" s="16"/>
      <c r="D30" s="16"/>
      <c r="E30" s="16"/>
      <c r="F30" s="16"/>
      <c r="G30" s="92">
        <f t="shared" si="0"/>
        <v>0</v>
      </c>
      <c r="H30" s="92"/>
      <c r="I30" s="35"/>
      <c r="J30" s="15"/>
      <c r="K30" s="15"/>
      <c r="L30" s="15"/>
      <c r="M30" s="16"/>
      <c r="N30" s="35"/>
      <c r="O30" s="23"/>
      <c r="P30" s="23"/>
      <c r="Q30" s="23"/>
    </row>
    <row r="31" spans="1:17" s="8" customFormat="1" ht="36" customHeight="1" hidden="1">
      <c r="A31" s="167"/>
      <c r="B31" s="20"/>
      <c r="C31" s="16"/>
      <c r="D31" s="16"/>
      <c r="E31" s="16"/>
      <c r="F31" s="16"/>
      <c r="G31" s="92">
        <f t="shared" si="0"/>
        <v>0</v>
      </c>
      <c r="H31" s="92"/>
      <c r="I31" s="35"/>
      <c r="J31" s="15"/>
      <c r="K31" s="15"/>
      <c r="L31" s="15"/>
      <c r="M31" s="16"/>
      <c r="N31" s="35"/>
      <c r="O31" s="35"/>
      <c r="P31" s="35"/>
      <c r="Q31" s="23"/>
    </row>
    <row r="32" spans="1:17" ht="11.25" hidden="1">
      <c r="A32" s="19"/>
      <c r="B32" s="20"/>
      <c r="C32" s="16"/>
      <c r="D32" s="16"/>
      <c r="E32" s="16"/>
      <c r="F32" s="16"/>
      <c r="G32" s="92">
        <f t="shared" si="0"/>
        <v>0</v>
      </c>
      <c r="H32" s="92"/>
      <c r="I32" s="23"/>
      <c r="J32" s="16"/>
      <c r="K32" s="16"/>
      <c r="L32" s="16"/>
      <c r="M32" s="16"/>
      <c r="N32" s="23"/>
      <c r="O32" s="23"/>
      <c r="P32" s="23"/>
      <c r="Q32" s="23"/>
    </row>
    <row r="33" spans="1:17" ht="11.25" hidden="1">
      <c r="A33" s="19"/>
      <c r="B33" s="20"/>
      <c r="C33" s="16"/>
      <c r="D33" s="16"/>
      <c r="E33" s="16"/>
      <c r="F33" s="16"/>
      <c r="G33" s="92">
        <f t="shared" si="0"/>
        <v>0</v>
      </c>
      <c r="H33" s="92"/>
      <c r="I33" s="23"/>
      <c r="J33" s="16"/>
      <c r="K33" s="16"/>
      <c r="L33" s="16"/>
      <c r="M33" s="16"/>
      <c r="N33" s="23"/>
      <c r="O33" s="23"/>
      <c r="P33" s="23"/>
      <c r="Q33" s="23"/>
    </row>
    <row r="34" spans="1:17" ht="11.25" hidden="1">
      <c r="A34" s="19"/>
      <c r="B34" s="20"/>
      <c r="C34" s="16"/>
      <c r="D34" s="16"/>
      <c r="E34" s="16"/>
      <c r="F34" s="16"/>
      <c r="G34" s="92">
        <f t="shared" si="0"/>
        <v>0</v>
      </c>
      <c r="H34" s="92"/>
      <c r="I34" s="23"/>
      <c r="J34" s="16"/>
      <c r="K34" s="16"/>
      <c r="L34" s="16"/>
      <c r="M34" s="16"/>
      <c r="N34" s="23"/>
      <c r="O34" s="23"/>
      <c r="P34" s="23"/>
      <c r="Q34" s="23"/>
    </row>
    <row r="35" spans="1:17" ht="51.75" customHeight="1">
      <c r="A35" s="19" t="s">
        <v>11</v>
      </c>
      <c r="B35" s="20" t="s">
        <v>183</v>
      </c>
      <c r="C35" s="16" t="s">
        <v>220</v>
      </c>
      <c r="D35" s="16" t="s">
        <v>316</v>
      </c>
      <c r="E35" s="16">
        <v>2020</v>
      </c>
      <c r="F35" s="16">
        <v>2020</v>
      </c>
      <c r="G35" s="92">
        <f t="shared" si="0"/>
        <v>6.593</v>
      </c>
      <c r="H35" s="92">
        <f>Q35</f>
        <v>6.593</v>
      </c>
      <c r="I35" s="23"/>
      <c r="J35" s="16"/>
      <c r="K35" s="16" t="s">
        <v>316</v>
      </c>
      <c r="L35" s="16"/>
      <c r="M35" s="16" t="s">
        <v>316</v>
      </c>
      <c r="N35" s="23"/>
      <c r="O35" s="92">
        <v>6.593</v>
      </c>
      <c r="P35" s="92"/>
      <c r="Q35" s="23">
        <f>SUM(N35:P35)</f>
        <v>6.593</v>
      </c>
    </row>
    <row r="36" spans="1:17" ht="45">
      <c r="A36" s="19" t="s">
        <v>15</v>
      </c>
      <c r="B36" s="20" t="s">
        <v>184</v>
      </c>
      <c r="C36" s="16" t="s">
        <v>220</v>
      </c>
      <c r="D36" s="16" t="s">
        <v>185</v>
      </c>
      <c r="E36" s="16">
        <v>2020</v>
      </c>
      <c r="F36" s="16">
        <v>2020</v>
      </c>
      <c r="G36" s="92">
        <f t="shared" si="0"/>
        <v>6.914</v>
      </c>
      <c r="H36" s="92">
        <f>Q36</f>
        <v>6.914</v>
      </c>
      <c r="I36" s="23"/>
      <c r="J36" s="16"/>
      <c r="K36" s="16" t="s">
        <v>185</v>
      </c>
      <c r="L36" s="16"/>
      <c r="M36" s="16" t="s">
        <v>185</v>
      </c>
      <c r="N36" s="23"/>
      <c r="O36" s="92">
        <v>6.914</v>
      </c>
      <c r="P36" s="92"/>
      <c r="Q36" s="23">
        <f>SUM(N36:P36)</f>
        <v>6.914</v>
      </c>
    </row>
    <row r="37" spans="1:17" ht="21">
      <c r="A37" s="165" t="s">
        <v>148</v>
      </c>
      <c r="B37" s="60" t="s">
        <v>300</v>
      </c>
      <c r="C37" s="103"/>
      <c r="D37" s="37"/>
      <c r="E37" s="103"/>
      <c r="F37" s="103"/>
      <c r="G37" s="44">
        <f>SUM(G38:G40)</f>
        <v>83.93</v>
      </c>
      <c r="H37" s="44">
        <f>SUM(H38:H40)</f>
        <v>83.93</v>
      </c>
      <c r="I37" s="44">
        <f>SUM(I38:I38)</f>
        <v>0</v>
      </c>
      <c r="J37" s="44"/>
      <c r="K37" s="44"/>
      <c r="L37" s="44"/>
      <c r="M37" s="44"/>
      <c r="N37" s="44">
        <f>SUM(N38:N40)</f>
        <v>40.88</v>
      </c>
      <c r="O37" s="44">
        <f>SUM(O38:O40)</f>
        <v>43.05</v>
      </c>
      <c r="P37" s="44">
        <f>SUM(P38:P38)</f>
        <v>0</v>
      </c>
      <c r="Q37" s="56">
        <f>SUM(Q38:Q40)</f>
        <v>83.93</v>
      </c>
    </row>
    <row r="38" spans="1:17" ht="11.25" hidden="1">
      <c r="A38" s="166"/>
      <c r="B38" s="131"/>
      <c r="C38" s="86"/>
      <c r="D38" s="92"/>
      <c r="E38" s="86"/>
      <c r="F38" s="86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55"/>
    </row>
    <row r="39" spans="1:17" ht="45">
      <c r="A39" s="166" t="s">
        <v>11</v>
      </c>
      <c r="B39" s="131" t="s">
        <v>336</v>
      </c>
      <c r="C39" s="86" t="s">
        <v>80</v>
      </c>
      <c r="D39" s="235" t="s">
        <v>330</v>
      </c>
      <c r="E39" s="86">
        <v>2019</v>
      </c>
      <c r="F39" s="86">
        <v>2019</v>
      </c>
      <c r="G39" s="92">
        <v>40.88</v>
      </c>
      <c r="H39" s="92">
        <v>40.88</v>
      </c>
      <c r="I39" s="92"/>
      <c r="J39" s="92"/>
      <c r="K39" s="235" t="s">
        <v>330</v>
      </c>
      <c r="L39" s="92"/>
      <c r="M39" s="235" t="s">
        <v>330</v>
      </c>
      <c r="N39" s="221">
        <v>40.88</v>
      </c>
      <c r="O39" s="92"/>
      <c r="P39" s="92"/>
      <c r="Q39" s="92">
        <v>40.88</v>
      </c>
    </row>
    <row r="40" spans="1:17" ht="36" customHeight="1">
      <c r="A40" s="166" t="s">
        <v>15</v>
      </c>
      <c r="B40" s="131" t="s">
        <v>335</v>
      </c>
      <c r="C40" s="16" t="s">
        <v>80</v>
      </c>
      <c r="D40" s="236"/>
      <c r="E40" s="86">
        <v>2020</v>
      </c>
      <c r="F40" s="86">
        <v>2020</v>
      </c>
      <c r="G40" s="92">
        <v>43.05</v>
      </c>
      <c r="H40" s="92">
        <v>43.05</v>
      </c>
      <c r="I40" s="92"/>
      <c r="J40" s="92"/>
      <c r="K40" s="236"/>
      <c r="L40" s="92"/>
      <c r="M40" s="236"/>
      <c r="N40" s="92"/>
      <c r="O40" s="92">
        <v>43.05</v>
      </c>
      <c r="P40" s="92"/>
      <c r="Q40" s="55">
        <f>N40+O40+P40</f>
        <v>43.05</v>
      </c>
    </row>
    <row r="41" spans="1:26" s="8" customFormat="1" ht="15.75">
      <c r="A41" s="17" t="s">
        <v>15</v>
      </c>
      <c r="B41" s="14" t="s">
        <v>20</v>
      </c>
      <c r="C41" s="16"/>
      <c r="D41" s="16"/>
      <c r="E41" s="16"/>
      <c r="F41" s="16"/>
      <c r="G41" s="44">
        <f>G42</f>
        <v>19.073</v>
      </c>
      <c r="H41" s="44">
        <f>H42</f>
        <v>19.073</v>
      </c>
      <c r="I41" s="35">
        <f>I42</f>
        <v>0</v>
      </c>
      <c r="J41" s="15"/>
      <c r="K41" s="15"/>
      <c r="L41" s="15"/>
      <c r="M41" s="16"/>
      <c r="N41" s="35">
        <f>N42</f>
        <v>5.269</v>
      </c>
      <c r="O41" s="35">
        <f>O42</f>
        <v>13.804</v>
      </c>
      <c r="P41" s="35">
        <f>P42</f>
        <v>0</v>
      </c>
      <c r="Q41" s="35">
        <f>SUM(N41:P41)</f>
        <v>19.073</v>
      </c>
      <c r="Z41" s="9"/>
    </row>
    <row r="42" spans="1:17" s="8" customFormat="1" ht="36" customHeight="1">
      <c r="A42" s="17" t="s">
        <v>34</v>
      </c>
      <c r="B42" s="20" t="s">
        <v>13</v>
      </c>
      <c r="C42" s="16"/>
      <c r="D42" s="16"/>
      <c r="E42" s="16"/>
      <c r="F42" s="16"/>
      <c r="G42" s="35">
        <f>SUM(G43:G45)</f>
        <v>19.073</v>
      </c>
      <c r="H42" s="35">
        <f>SUM(H43:H45)</f>
        <v>19.073</v>
      </c>
      <c r="I42" s="35">
        <f>SUM(I43:I45)</f>
        <v>0</v>
      </c>
      <c r="J42" s="15"/>
      <c r="K42" s="15"/>
      <c r="L42" s="15"/>
      <c r="M42" s="16"/>
      <c r="N42" s="35">
        <f>SUM(N43:N45)</f>
        <v>5.269</v>
      </c>
      <c r="O42" s="35">
        <f>SUM(O43:O45)</f>
        <v>13.804</v>
      </c>
      <c r="P42" s="35">
        <f>SUM(P43:P45)</f>
        <v>0</v>
      </c>
      <c r="Q42" s="35">
        <f>SUM(N42:P42)</f>
        <v>19.073</v>
      </c>
    </row>
    <row r="43" spans="1:17" s="8" customFormat="1" ht="45" customHeight="1">
      <c r="A43" s="19" t="s">
        <v>11</v>
      </c>
      <c r="B43" s="20" t="s">
        <v>36</v>
      </c>
      <c r="C43" s="16" t="s">
        <v>80</v>
      </c>
      <c r="D43" s="16" t="s">
        <v>325</v>
      </c>
      <c r="E43" s="16">
        <v>2019</v>
      </c>
      <c r="F43" s="16">
        <v>2019</v>
      </c>
      <c r="G43" s="92">
        <f>Q43+I43</f>
        <v>5.269</v>
      </c>
      <c r="H43" s="92">
        <f>Q43</f>
        <v>5.269</v>
      </c>
      <c r="I43" s="23">
        <v>0</v>
      </c>
      <c r="J43" s="16" t="s">
        <v>325</v>
      </c>
      <c r="K43" s="16"/>
      <c r="L43" s="16"/>
      <c r="M43" s="16" t="str">
        <f>J43</f>
        <v>1,556 км</v>
      </c>
      <c r="N43" s="220">
        <v>5.269</v>
      </c>
      <c r="O43" s="23"/>
      <c r="P43" s="23"/>
      <c r="Q43" s="23">
        <f>SUM(N43:P43)</f>
        <v>5.269</v>
      </c>
    </row>
    <row r="44" spans="1:17" s="8" customFormat="1" ht="0.75" customHeight="1">
      <c r="A44" s="19"/>
      <c r="B44" s="20"/>
      <c r="C44" s="16"/>
      <c r="D44" s="16"/>
      <c r="E44" s="16"/>
      <c r="F44" s="16"/>
      <c r="G44" s="92"/>
      <c r="H44" s="92"/>
      <c r="I44" s="23"/>
      <c r="J44" s="16"/>
      <c r="K44" s="15"/>
      <c r="L44" s="15"/>
      <c r="M44" s="16"/>
      <c r="N44" s="23"/>
      <c r="O44" s="35"/>
      <c r="P44" s="35"/>
      <c r="Q44" s="23"/>
    </row>
    <row r="45" spans="1:17" s="8" customFormat="1" ht="39.75" customHeight="1">
      <c r="A45" s="19" t="s">
        <v>15</v>
      </c>
      <c r="B45" s="20" t="s">
        <v>317</v>
      </c>
      <c r="C45" s="16" t="s">
        <v>81</v>
      </c>
      <c r="D45" s="208" t="s">
        <v>318</v>
      </c>
      <c r="E45" s="208">
        <v>2020</v>
      </c>
      <c r="F45" s="208">
        <v>2020</v>
      </c>
      <c r="G45" s="209">
        <f>Q45+I45</f>
        <v>13.804</v>
      </c>
      <c r="H45" s="209">
        <f>Q45</f>
        <v>13.804</v>
      </c>
      <c r="I45" s="23"/>
      <c r="J45" s="16"/>
      <c r="K45" s="16" t="s">
        <v>318</v>
      </c>
      <c r="L45" s="15"/>
      <c r="M45" s="16" t="s">
        <v>318</v>
      </c>
      <c r="N45" s="23"/>
      <c r="O45" s="92">
        <v>13.804</v>
      </c>
      <c r="P45" s="92"/>
      <c r="Q45" s="23">
        <f>SUM(N45:P45)</f>
        <v>13.804</v>
      </c>
    </row>
    <row r="46" spans="1:17" s="8" customFormat="1" ht="21">
      <c r="A46" s="17" t="s">
        <v>35</v>
      </c>
      <c r="B46" s="14" t="s">
        <v>37</v>
      </c>
      <c r="C46" s="15"/>
      <c r="D46" s="15"/>
      <c r="E46" s="15"/>
      <c r="F46" s="15"/>
      <c r="G46" s="44">
        <f>G47+G57+G66+G73+G80</f>
        <v>49.51</v>
      </c>
      <c r="H46" s="44">
        <f>H47+H57+H66+H73+H80</f>
        <v>36.59</v>
      </c>
      <c r="I46" s="44">
        <f>I47+I57+I66+I73+I80</f>
        <v>12.93</v>
      </c>
      <c r="J46" s="15"/>
      <c r="K46" s="15"/>
      <c r="L46" s="15"/>
      <c r="M46" s="158">
        <f aca="true" t="shared" si="1" ref="M46:M78">SUM(J46:L46)</f>
        <v>0</v>
      </c>
      <c r="N46" s="44">
        <f>N47+N57+N66+N73+N80</f>
        <v>28.18</v>
      </c>
      <c r="O46" s="44">
        <f>O47+O57+O66+O73+O80</f>
        <v>4.4</v>
      </c>
      <c r="P46" s="44">
        <f>P47+P57+P66+P73+P80</f>
        <v>4</v>
      </c>
      <c r="Q46" s="35">
        <f aca="true" t="shared" si="2" ref="Q46:Q65">SUM(N46:P46)</f>
        <v>36.58</v>
      </c>
    </row>
    <row r="47" spans="1:17" s="8" customFormat="1" ht="25.5" customHeight="1">
      <c r="A47" s="17" t="s">
        <v>38</v>
      </c>
      <c r="B47" s="14" t="s">
        <v>39</v>
      </c>
      <c r="C47" s="15"/>
      <c r="D47" s="15"/>
      <c r="E47" s="15"/>
      <c r="F47" s="15"/>
      <c r="G47" s="35">
        <f>SUM(G48:G56)-G49</f>
        <v>3.7800000000000002</v>
      </c>
      <c r="H47" s="35">
        <f>SUM(H48:H56)-H49</f>
        <v>0.4</v>
      </c>
      <c r="I47" s="35">
        <f>SUM(I48:I56)-I49</f>
        <v>3.38</v>
      </c>
      <c r="J47" s="15"/>
      <c r="K47" s="15"/>
      <c r="L47" s="15"/>
      <c r="M47" s="159">
        <f t="shared" si="1"/>
        <v>0</v>
      </c>
      <c r="N47" s="35">
        <f>SUM(N48:N56)-N49</f>
        <v>0</v>
      </c>
      <c r="O47" s="35">
        <f>SUM(O48:O56)-O49</f>
        <v>0.4</v>
      </c>
      <c r="P47" s="35">
        <f>SUM(P48:P56)-P49</f>
        <v>0</v>
      </c>
      <c r="Q47" s="35">
        <f>SUM(Q48:Q56)-Q49</f>
        <v>0.4</v>
      </c>
    </row>
    <row r="48" spans="1:17" ht="54" customHeight="1">
      <c r="A48" s="19" t="s">
        <v>11</v>
      </c>
      <c r="B48" s="20" t="s">
        <v>213</v>
      </c>
      <c r="C48" s="16" t="s">
        <v>82</v>
      </c>
      <c r="D48" s="16" t="s">
        <v>189</v>
      </c>
      <c r="E48" s="16">
        <v>2016</v>
      </c>
      <c r="F48" s="16">
        <v>2019</v>
      </c>
      <c r="G48" s="92">
        <f aca="true" t="shared" si="3" ref="G48:G56">Q48+I48</f>
        <v>1.2</v>
      </c>
      <c r="H48" s="92">
        <f aca="true" t="shared" si="4" ref="H48:H56">Q48</f>
        <v>0</v>
      </c>
      <c r="I48" s="23">
        <f>ROUND((45*20000/1000000),2)+I49</f>
        <v>1.2</v>
      </c>
      <c r="J48" s="23"/>
      <c r="K48" s="23"/>
      <c r="L48" s="23"/>
      <c r="M48" s="160">
        <f t="shared" si="1"/>
        <v>0</v>
      </c>
      <c r="N48" s="23"/>
      <c r="O48" s="23"/>
      <c r="P48" s="23"/>
      <c r="Q48" s="23">
        <f t="shared" si="2"/>
        <v>0</v>
      </c>
    </row>
    <row r="49" spans="1:17" ht="48.75" customHeight="1" hidden="1">
      <c r="A49" s="96"/>
      <c r="B49" s="97" t="s">
        <v>40</v>
      </c>
      <c r="C49" s="98" t="s">
        <v>82</v>
      </c>
      <c r="D49" s="98" t="s">
        <v>190</v>
      </c>
      <c r="E49" s="98">
        <v>2016</v>
      </c>
      <c r="F49" s="98">
        <v>2018</v>
      </c>
      <c r="G49" s="99">
        <f t="shared" si="3"/>
        <v>0.3</v>
      </c>
      <c r="H49" s="99">
        <f t="shared" si="4"/>
        <v>0</v>
      </c>
      <c r="I49" s="99">
        <f>ROUND((15*20000/1000000),2)</f>
        <v>0.3</v>
      </c>
      <c r="J49" s="99"/>
      <c r="K49" s="99"/>
      <c r="L49" s="99"/>
      <c r="M49" s="161">
        <f t="shared" si="1"/>
        <v>0</v>
      </c>
      <c r="N49" s="99"/>
      <c r="O49" s="99"/>
      <c r="P49" s="99"/>
      <c r="Q49" s="99">
        <f t="shared" si="2"/>
        <v>0</v>
      </c>
    </row>
    <row r="50" spans="1:17" ht="25.5" customHeight="1">
      <c r="A50" s="19" t="s">
        <v>15</v>
      </c>
      <c r="B50" s="20" t="s">
        <v>214</v>
      </c>
      <c r="C50" s="16" t="s">
        <v>82</v>
      </c>
      <c r="D50" s="16" t="s">
        <v>191</v>
      </c>
      <c r="E50" s="16">
        <v>2016</v>
      </c>
      <c r="F50" s="16">
        <v>2019</v>
      </c>
      <c r="G50" s="92">
        <f t="shared" si="3"/>
        <v>0.07</v>
      </c>
      <c r="H50" s="92">
        <f t="shared" si="4"/>
        <v>0</v>
      </c>
      <c r="I50" s="23">
        <f>ROUND((135*500/1000000),2)</f>
        <v>0.07</v>
      </c>
      <c r="J50" s="23"/>
      <c r="K50" s="23"/>
      <c r="L50" s="23"/>
      <c r="M50" s="162">
        <f t="shared" si="1"/>
        <v>0</v>
      </c>
      <c r="N50" s="23"/>
      <c r="O50" s="23"/>
      <c r="P50" s="23"/>
      <c r="Q50" s="23">
        <f t="shared" si="2"/>
        <v>0</v>
      </c>
    </row>
    <row r="51" spans="1:17" ht="26.25" customHeight="1">
      <c r="A51" s="19" t="s">
        <v>35</v>
      </c>
      <c r="B51" s="20" t="s">
        <v>216</v>
      </c>
      <c r="C51" s="16" t="s">
        <v>82</v>
      </c>
      <c r="D51" s="16" t="s">
        <v>190</v>
      </c>
      <c r="E51" s="16">
        <v>2016</v>
      </c>
      <c r="F51" s="16">
        <v>2019</v>
      </c>
      <c r="G51" s="92">
        <f t="shared" si="3"/>
        <v>0.6</v>
      </c>
      <c r="H51" s="92">
        <f t="shared" si="4"/>
        <v>0</v>
      </c>
      <c r="I51" s="23">
        <f>ROUND((30*20000/1000000),2)</f>
        <v>0.6</v>
      </c>
      <c r="J51" s="23"/>
      <c r="K51" s="23"/>
      <c r="L51" s="23"/>
      <c r="M51" s="162">
        <f t="shared" si="1"/>
        <v>0</v>
      </c>
      <c r="N51" s="23"/>
      <c r="O51" s="23"/>
      <c r="P51" s="23"/>
      <c r="Q51" s="23">
        <f t="shared" si="2"/>
        <v>0</v>
      </c>
    </row>
    <row r="52" spans="1:17" ht="34.5" customHeight="1">
      <c r="A52" s="19" t="s">
        <v>109</v>
      </c>
      <c r="B52" s="20" t="s">
        <v>215</v>
      </c>
      <c r="C52" s="16" t="s">
        <v>82</v>
      </c>
      <c r="D52" s="16" t="s">
        <v>190</v>
      </c>
      <c r="E52" s="16">
        <v>2016</v>
      </c>
      <c r="F52" s="16">
        <v>2019</v>
      </c>
      <c r="G52" s="92">
        <f t="shared" si="3"/>
        <v>0.9</v>
      </c>
      <c r="H52" s="92">
        <f t="shared" si="4"/>
        <v>0</v>
      </c>
      <c r="I52" s="23">
        <f>ROUND((45*20000/1000000),2)</f>
        <v>0.9</v>
      </c>
      <c r="J52" s="23"/>
      <c r="K52" s="23"/>
      <c r="L52" s="23"/>
      <c r="M52" s="162">
        <f t="shared" si="1"/>
        <v>0</v>
      </c>
      <c r="N52" s="23"/>
      <c r="O52" s="23"/>
      <c r="P52" s="23"/>
      <c r="Q52" s="23">
        <f t="shared" si="2"/>
        <v>0</v>
      </c>
    </row>
    <row r="53" spans="1:17" ht="24" customHeight="1">
      <c r="A53" s="19" t="s">
        <v>110</v>
      </c>
      <c r="B53" s="20" t="s">
        <v>41</v>
      </c>
      <c r="C53" s="16" t="s">
        <v>82</v>
      </c>
      <c r="D53" s="16" t="s">
        <v>90</v>
      </c>
      <c r="E53" s="16">
        <v>2018</v>
      </c>
      <c r="F53" s="16">
        <v>2019</v>
      </c>
      <c r="G53" s="92">
        <f t="shared" si="3"/>
        <v>0</v>
      </c>
      <c r="H53" s="92">
        <f t="shared" si="4"/>
        <v>0</v>
      </c>
      <c r="I53" s="94">
        <v>0</v>
      </c>
      <c r="J53" s="23"/>
      <c r="K53" s="23"/>
      <c r="L53" s="23"/>
      <c r="M53" s="162">
        <f t="shared" si="1"/>
        <v>0</v>
      </c>
      <c r="N53" s="94"/>
      <c r="O53" s="23"/>
      <c r="P53" s="23"/>
      <c r="Q53" s="23">
        <f t="shared" si="2"/>
        <v>0</v>
      </c>
    </row>
    <row r="54" spans="1:17" ht="24.75" customHeight="1">
      <c r="A54" s="19" t="s">
        <v>111</v>
      </c>
      <c r="B54" s="20" t="s">
        <v>42</v>
      </c>
      <c r="C54" s="16" t="s">
        <v>82</v>
      </c>
      <c r="D54" s="16" t="s">
        <v>191</v>
      </c>
      <c r="E54" s="16">
        <v>2016</v>
      </c>
      <c r="F54" s="16">
        <v>2019</v>
      </c>
      <c r="G54" s="92">
        <f t="shared" si="3"/>
        <v>0.03</v>
      </c>
      <c r="H54" s="92">
        <f t="shared" si="4"/>
        <v>0</v>
      </c>
      <c r="I54" s="23">
        <f>ROUND((60*500/1000000),2)</f>
        <v>0.03</v>
      </c>
      <c r="J54" s="23"/>
      <c r="K54" s="23"/>
      <c r="L54" s="23"/>
      <c r="M54" s="162">
        <f t="shared" si="1"/>
        <v>0</v>
      </c>
      <c r="N54" s="23"/>
      <c r="O54" s="23"/>
      <c r="P54" s="23"/>
      <c r="Q54" s="23">
        <f t="shared" si="2"/>
        <v>0</v>
      </c>
    </row>
    <row r="55" spans="1:17" ht="21.75" customHeight="1">
      <c r="A55" s="19" t="s">
        <v>112</v>
      </c>
      <c r="B55" s="20" t="s">
        <v>43</v>
      </c>
      <c r="C55" s="16" t="s">
        <v>82</v>
      </c>
      <c r="D55" s="16" t="s">
        <v>192</v>
      </c>
      <c r="E55" s="16">
        <v>2016</v>
      </c>
      <c r="F55" s="16">
        <v>2019</v>
      </c>
      <c r="G55" s="92">
        <f t="shared" si="3"/>
        <v>0.18</v>
      </c>
      <c r="H55" s="92">
        <f t="shared" si="4"/>
        <v>0</v>
      </c>
      <c r="I55" s="23">
        <f>ROUND((45*4000/1000000),2)</f>
        <v>0.18</v>
      </c>
      <c r="J55" s="23"/>
      <c r="K55" s="23"/>
      <c r="L55" s="23"/>
      <c r="M55" s="162">
        <f t="shared" si="1"/>
        <v>0</v>
      </c>
      <c r="N55" s="23"/>
      <c r="O55" s="23"/>
      <c r="P55" s="23"/>
      <c r="Q55" s="23">
        <f t="shared" si="2"/>
        <v>0</v>
      </c>
    </row>
    <row r="56" spans="1:17" ht="36" customHeight="1">
      <c r="A56" s="19" t="s">
        <v>113</v>
      </c>
      <c r="B56" s="20" t="s">
        <v>106</v>
      </c>
      <c r="C56" s="16" t="s">
        <v>82</v>
      </c>
      <c r="D56" s="16" t="s">
        <v>193</v>
      </c>
      <c r="E56" s="16">
        <v>2017</v>
      </c>
      <c r="F56" s="16">
        <v>2020</v>
      </c>
      <c r="G56" s="92">
        <f t="shared" si="3"/>
        <v>0.8</v>
      </c>
      <c r="H56" s="92">
        <f t="shared" si="4"/>
        <v>0.4</v>
      </c>
      <c r="I56" s="93">
        <f>ROUND((1*400000/1000000),2)</f>
        <v>0.4</v>
      </c>
      <c r="J56" s="23"/>
      <c r="K56" s="23"/>
      <c r="L56" s="23"/>
      <c r="M56" s="162">
        <f t="shared" si="1"/>
        <v>0</v>
      </c>
      <c r="N56" s="93"/>
      <c r="O56" s="93">
        <f>ROUND((1*400000/1000000),2)</f>
        <v>0.4</v>
      </c>
      <c r="P56" s="93"/>
      <c r="Q56" s="93">
        <f t="shared" si="2"/>
        <v>0.4</v>
      </c>
    </row>
    <row r="57" spans="1:17" s="8" customFormat="1" ht="10.5">
      <c r="A57" s="17" t="s">
        <v>44</v>
      </c>
      <c r="B57" s="14" t="s">
        <v>47</v>
      </c>
      <c r="C57" s="15"/>
      <c r="D57" s="15"/>
      <c r="E57" s="15"/>
      <c r="F57" s="15"/>
      <c r="G57" s="35">
        <f>SUM(G58:G65)</f>
        <v>9.72</v>
      </c>
      <c r="H57" s="35">
        <f>SUM(H58:H65)</f>
        <v>6.32</v>
      </c>
      <c r="I57" s="35">
        <f>SUM(I58:I65)</f>
        <v>3.4000000000000004</v>
      </c>
      <c r="J57" s="36"/>
      <c r="K57" s="36"/>
      <c r="L57" s="36"/>
      <c r="M57" s="163">
        <f t="shared" si="1"/>
        <v>0</v>
      </c>
      <c r="N57" s="35">
        <f>SUM(N58:N65)</f>
        <v>6.32</v>
      </c>
      <c r="O57" s="35">
        <f>SUM(O58:O65)</f>
        <v>0</v>
      </c>
      <c r="P57" s="35">
        <f>SUM(P58:P65)</f>
        <v>0</v>
      </c>
      <c r="Q57" s="35">
        <f t="shared" si="2"/>
        <v>6.32</v>
      </c>
    </row>
    <row r="58" spans="1:17" ht="59.25" customHeight="1">
      <c r="A58" s="19" t="s">
        <v>11</v>
      </c>
      <c r="B58" s="20" t="s">
        <v>107</v>
      </c>
      <c r="C58" s="16" t="s">
        <v>82</v>
      </c>
      <c r="D58" s="16" t="s">
        <v>105</v>
      </c>
      <c r="E58" s="16">
        <v>2018</v>
      </c>
      <c r="F58" s="16">
        <v>2018</v>
      </c>
      <c r="G58" s="92">
        <f aca="true" t="shared" si="5" ref="G58:G65">Q58+I58</f>
        <v>2.7</v>
      </c>
      <c r="H58" s="92">
        <f aca="true" t="shared" si="6" ref="H58:H65">Q58</f>
        <v>0</v>
      </c>
      <c r="I58" s="93">
        <v>2.7</v>
      </c>
      <c r="J58" s="23"/>
      <c r="K58" s="23"/>
      <c r="L58" s="23"/>
      <c r="M58" s="162">
        <f t="shared" si="1"/>
        <v>0</v>
      </c>
      <c r="N58" s="93"/>
      <c r="O58" s="93"/>
      <c r="P58" s="93"/>
      <c r="Q58" s="93">
        <f t="shared" si="2"/>
        <v>0</v>
      </c>
    </row>
    <row r="59" spans="1:17" ht="33.75" customHeight="1">
      <c r="A59" s="19" t="s">
        <v>15</v>
      </c>
      <c r="B59" s="20" t="s">
        <v>83</v>
      </c>
      <c r="C59" s="16" t="s">
        <v>82</v>
      </c>
      <c r="D59" s="16" t="s">
        <v>89</v>
      </c>
      <c r="E59" s="16">
        <v>2019</v>
      </c>
      <c r="F59" s="16">
        <v>2019</v>
      </c>
      <c r="G59" s="92">
        <f t="shared" si="5"/>
        <v>1.5</v>
      </c>
      <c r="H59" s="92">
        <f t="shared" si="6"/>
        <v>1.5</v>
      </c>
      <c r="I59" s="94"/>
      <c r="J59" s="23"/>
      <c r="K59" s="23"/>
      <c r="L59" s="23"/>
      <c r="M59" s="162">
        <f t="shared" si="1"/>
        <v>0</v>
      </c>
      <c r="N59" s="222">
        <v>1.5</v>
      </c>
      <c r="O59" s="93"/>
      <c r="P59" s="93"/>
      <c r="Q59" s="93">
        <f>SUM(N59:P59)</f>
        <v>1.5</v>
      </c>
    </row>
    <row r="60" spans="1:17" ht="67.5">
      <c r="A60" s="19" t="s">
        <v>35</v>
      </c>
      <c r="B60" s="20" t="s">
        <v>84</v>
      </c>
      <c r="C60" s="16" t="s">
        <v>82</v>
      </c>
      <c r="D60" s="16" t="s">
        <v>89</v>
      </c>
      <c r="E60" s="16">
        <v>2018</v>
      </c>
      <c r="F60" s="16">
        <v>2018</v>
      </c>
      <c r="G60" s="92">
        <f t="shared" si="5"/>
        <v>0.37</v>
      </c>
      <c r="H60" s="92">
        <f t="shared" si="6"/>
        <v>0</v>
      </c>
      <c r="I60" s="23">
        <v>0.37</v>
      </c>
      <c r="J60" s="23"/>
      <c r="K60" s="23"/>
      <c r="L60" s="23"/>
      <c r="M60" s="162">
        <f t="shared" si="1"/>
        <v>0</v>
      </c>
      <c r="N60" s="16"/>
      <c r="P60" s="23"/>
      <c r="Q60" s="23">
        <f>SUM(N60:P60)</f>
        <v>0</v>
      </c>
    </row>
    <row r="61" spans="1:17" ht="71.25" customHeight="1">
      <c r="A61" s="19" t="s">
        <v>109</v>
      </c>
      <c r="B61" s="20" t="s">
        <v>86</v>
      </c>
      <c r="C61" s="16" t="s">
        <v>82</v>
      </c>
      <c r="D61" s="16" t="s">
        <v>89</v>
      </c>
      <c r="E61" s="16">
        <v>2019</v>
      </c>
      <c r="F61" s="16">
        <v>2019</v>
      </c>
      <c r="G61" s="92">
        <f t="shared" si="5"/>
        <v>0.35</v>
      </c>
      <c r="H61" s="92">
        <f t="shared" si="6"/>
        <v>0.35</v>
      </c>
      <c r="I61" s="94">
        <v>0</v>
      </c>
      <c r="J61" s="23"/>
      <c r="K61" s="23"/>
      <c r="L61" s="23"/>
      <c r="M61" s="162">
        <f t="shared" si="1"/>
        <v>0</v>
      </c>
      <c r="N61" s="220">
        <v>0.35</v>
      </c>
      <c r="O61" s="23"/>
      <c r="P61" s="23"/>
      <c r="Q61" s="23">
        <v>0.35</v>
      </c>
    </row>
    <row r="62" spans="1:17" ht="78" customHeight="1">
      <c r="A62" s="19" t="s">
        <v>110</v>
      </c>
      <c r="B62" s="20" t="s">
        <v>126</v>
      </c>
      <c r="C62" s="16" t="s">
        <v>82</v>
      </c>
      <c r="D62" s="16" t="s">
        <v>89</v>
      </c>
      <c r="E62" s="16">
        <v>2019</v>
      </c>
      <c r="F62" s="16">
        <v>2019</v>
      </c>
      <c r="G62" s="92">
        <f t="shared" si="5"/>
        <v>0.33</v>
      </c>
      <c r="H62" s="92">
        <f t="shared" si="6"/>
        <v>0</v>
      </c>
      <c r="I62" s="23">
        <v>0.33</v>
      </c>
      <c r="J62" s="23"/>
      <c r="K62" s="23"/>
      <c r="L62" s="23"/>
      <c r="M62" s="162">
        <f t="shared" si="1"/>
        <v>0</v>
      </c>
      <c r="N62" s="23"/>
      <c r="O62" s="23"/>
      <c r="P62" s="23"/>
      <c r="Q62" s="23">
        <f t="shared" si="2"/>
        <v>0</v>
      </c>
    </row>
    <row r="63" spans="1:17" ht="48" customHeight="1">
      <c r="A63" s="19" t="s">
        <v>111</v>
      </c>
      <c r="B63" s="20" t="s">
        <v>87</v>
      </c>
      <c r="C63" s="16" t="s">
        <v>82</v>
      </c>
      <c r="D63" s="16" t="s">
        <v>89</v>
      </c>
      <c r="E63" s="16">
        <v>2019</v>
      </c>
      <c r="F63" s="16">
        <v>2019</v>
      </c>
      <c r="G63" s="92">
        <f t="shared" si="5"/>
        <v>0.57</v>
      </c>
      <c r="H63" s="92">
        <f t="shared" si="6"/>
        <v>0.57</v>
      </c>
      <c r="I63" s="94">
        <v>0</v>
      </c>
      <c r="J63" s="23"/>
      <c r="K63" s="23"/>
      <c r="L63" s="23"/>
      <c r="M63" s="162">
        <f t="shared" si="1"/>
        <v>0</v>
      </c>
      <c r="N63" s="220">
        <v>0.57</v>
      </c>
      <c r="O63" s="23"/>
      <c r="P63" s="23"/>
      <c r="Q63" s="23">
        <f t="shared" si="2"/>
        <v>0.57</v>
      </c>
    </row>
    <row r="64" spans="1:17" ht="36.75" customHeight="1">
      <c r="A64" s="19" t="s">
        <v>112</v>
      </c>
      <c r="B64" s="20" t="s">
        <v>88</v>
      </c>
      <c r="C64" s="16" t="s">
        <v>82</v>
      </c>
      <c r="D64" s="16" t="s">
        <v>89</v>
      </c>
      <c r="E64" s="16">
        <v>2019</v>
      </c>
      <c r="F64" s="16">
        <v>2019</v>
      </c>
      <c r="G64" s="92">
        <f t="shared" si="5"/>
        <v>0.4</v>
      </c>
      <c r="H64" s="92">
        <f t="shared" si="6"/>
        <v>0.4</v>
      </c>
      <c r="I64" s="94">
        <v>0</v>
      </c>
      <c r="J64" s="23"/>
      <c r="K64" s="23"/>
      <c r="L64" s="23"/>
      <c r="M64" s="162">
        <f t="shared" si="1"/>
        <v>0</v>
      </c>
      <c r="N64" s="220">
        <v>0.4</v>
      </c>
      <c r="O64" s="23"/>
      <c r="P64" s="23"/>
      <c r="Q64" s="23">
        <f t="shared" si="2"/>
        <v>0.4</v>
      </c>
    </row>
    <row r="65" spans="1:17" ht="42" customHeight="1">
      <c r="A65" s="19" t="s">
        <v>113</v>
      </c>
      <c r="B65" s="20" t="s">
        <v>319</v>
      </c>
      <c r="C65" s="16" t="s">
        <v>82</v>
      </c>
      <c r="D65" s="16" t="s">
        <v>89</v>
      </c>
      <c r="E65" s="16">
        <v>2019</v>
      </c>
      <c r="F65" s="16">
        <v>2019</v>
      </c>
      <c r="G65" s="92">
        <f t="shared" si="5"/>
        <v>3.5</v>
      </c>
      <c r="H65" s="92">
        <f t="shared" si="6"/>
        <v>3.5</v>
      </c>
      <c r="I65" s="94">
        <v>0</v>
      </c>
      <c r="J65" s="23"/>
      <c r="K65" s="23"/>
      <c r="L65" s="23"/>
      <c r="M65" s="162">
        <f t="shared" si="1"/>
        <v>0</v>
      </c>
      <c r="N65" s="220">
        <v>3.5</v>
      </c>
      <c r="O65" s="23"/>
      <c r="P65" s="23"/>
      <c r="Q65" s="23">
        <f t="shared" si="2"/>
        <v>3.5</v>
      </c>
    </row>
    <row r="66" spans="1:17" s="8" customFormat="1" ht="21.75" customHeight="1">
      <c r="A66" s="17" t="s">
        <v>45</v>
      </c>
      <c r="B66" s="14" t="s">
        <v>46</v>
      </c>
      <c r="C66" s="15" t="s">
        <v>82</v>
      </c>
      <c r="D66" s="15"/>
      <c r="E66" s="15"/>
      <c r="F66" s="15"/>
      <c r="G66" s="35">
        <f>SUM(G67:G72)</f>
        <v>6.129999999999999</v>
      </c>
      <c r="H66" s="35">
        <f>SUM(H67:H72)</f>
        <v>4.13</v>
      </c>
      <c r="I66" s="35">
        <f>SUM(I67:I72)</f>
        <v>1.9999999999999998</v>
      </c>
      <c r="J66" s="35"/>
      <c r="K66" s="35"/>
      <c r="L66" s="35"/>
      <c r="M66" s="164">
        <f t="shared" si="1"/>
        <v>0</v>
      </c>
      <c r="N66" s="35">
        <f>SUM(N67:N72)</f>
        <v>4.13</v>
      </c>
      <c r="O66" s="35">
        <f>SUM(O67:O72)</f>
        <v>0</v>
      </c>
      <c r="P66" s="35">
        <f>SUM(P67:P72)</f>
        <v>0</v>
      </c>
      <c r="Q66" s="35">
        <f>SUM(Q67:Q72)</f>
        <v>4.13</v>
      </c>
    </row>
    <row r="67" spans="1:17" s="8" customFormat="1" ht="26.25" customHeight="1" hidden="1">
      <c r="A67" s="19" t="s">
        <v>11</v>
      </c>
      <c r="B67" s="20"/>
      <c r="C67" s="16"/>
      <c r="D67" s="16"/>
      <c r="E67" s="16"/>
      <c r="F67" s="16"/>
      <c r="G67" s="23"/>
      <c r="H67" s="23"/>
      <c r="I67" s="23"/>
      <c r="J67" s="35"/>
      <c r="K67" s="35"/>
      <c r="L67" s="35"/>
      <c r="M67" s="164"/>
      <c r="N67" s="23"/>
      <c r="O67" s="35"/>
      <c r="P67" s="35"/>
      <c r="Q67" s="23"/>
    </row>
    <row r="68" spans="1:17" s="8" customFormat="1" ht="51.75" customHeight="1">
      <c r="A68" s="19" t="s">
        <v>11</v>
      </c>
      <c r="B68" s="210" t="s">
        <v>320</v>
      </c>
      <c r="C68" s="16" t="s">
        <v>82</v>
      </c>
      <c r="D68" s="16" t="s">
        <v>89</v>
      </c>
      <c r="E68" s="16">
        <v>2018</v>
      </c>
      <c r="F68" s="16">
        <v>2018</v>
      </c>
      <c r="G68" s="23">
        <v>0.7</v>
      </c>
      <c r="H68" s="23"/>
      <c r="I68" s="23">
        <v>0.7</v>
      </c>
      <c r="J68" s="35"/>
      <c r="K68" s="35"/>
      <c r="L68" s="35"/>
      <c r="M68" s="164"/>
      <c r="N68" s="35"/>
      <c r="O68" s="35"/>
      <c r="P68" s="35"/>
      <c r="Q68" s="23">
        <f>N68</f>
        <v>0</v>
      </c>
    </row>
    <row r="69" spans="1:17" s="8" customFormat="1" ht="51.75" customHeight="1">
      <c r="A69" s="19" t="s">
        <v>15</v>
      </c>
      <c r="B69" s="210" t="s">
        <v>337</v>
      </c>
      <c r="C69" s="16" t="s">
        <v>82</v>
      </c>
      <c r="D69" s="16" t="s">
        <v>89</v>
      </c>
      <c r="E69" s="16">
        <v>2018</v>
      </c>
      <c r="F69" s="16">
        <v>2018</v>
      </c>
      <c r="G69" s="23">
        <f>ROUND((1*600000/1000000),2)</f>
        <v>0.6</v>
      </c>
      <c r="H69" s="23"/>
      <c r="I69" s="23">
        <f>ROUND((1*600000/1000000),2)</f>
        <v>0.6</v>
      </c>
      <c r="J69" s="35"/>
      <c r="K69" s="35"/>
      <c r="L69" s="35"/>
      <c r="M69" s="164"/>
      <c r="N69" s="35"/>
      <c r="O69" s="35"/>
      <c r="P69" s="35"/>
      <c r="Q69" s="23"/>
    </row>
    <row r="70" spans="1:17" ht="42.75" customHeight="1">
      <c r="A70" s="19" t="s">
        <v>35</v>
      </c>
      <c r="B70" s="20" t="s">
        <v>108</v>
      </c>
      <c r="C70" s="16" t="s">
        <v>82</v>
      </c>
      <c r="D70" s="16" t="s">
        <v>89</v>
      </c>
      <c r="E70" s="16">
        <v>2018</v>
      </c>
      <c r="F70" s="16">
        <v>2018</v>
      </c>
      <c r="G70" s="92">
        <f>Q70+I70</f>
        <v>0.6</v>
      </c>
      <c r="H70" s="92">
        <f>Q70</f>
        <v>0.6</v>
      </c>
      <c r="I70" s="23"/>
      <c r="J70" s="23"/>
      <c r="K70" s="23"/>
      <c r="L70" s="23"/>
      <c r="M70" s="162">
        <f t="shared" si="1"/>
        <v>0</v>
      </c>
      <c r="N70" s="220">
        <f>ROUND((1*600000/1000000),2)</f>
        <v>0.6</v>
      </c>
      <c r="O70" s="23"/>
      <c r="P70" s="23"/>
      <c r="Q70" s="23">
        <f>SUM(N70:P70)</f>
        <v>0.6</v>
      </c>
    </row>
    <row r="71" spans="1:17" ht="33.75">
      <c r="A71" s="19" t="s">
        <v>109</v>
      </c>
      <c r="B71" s="20" t="s">
        <v>211</v>
      </c>
      <c r="C71" s="16" t="s">
        <v>82</v>
      </c>
      <c r="D71" s="16" t="s">
        <v>89</v>
      </c>
      <c r="E71" s="16">
        <v>2018</v>
      </c>
      <c r="F71" s="16">
        <v>2018</v>
      </c>
      <c r="G71" s="23">
        <v>0.7</v>
      </c>
      <c r="H71" s="23"/>
      <c r="I71" s="23">
        <v>0.7</v>
      </c>
      <c r="J71" s="35"/>
      <c r="K71" s="35"/>
      <c r="L71" s="35"/>
      <c r="M71" s="164"/>
      <c r="N71" s="35"/>
      <c r="O71" s="35"/>
      <c r="P71" s="35"/>
      <c r="Q71" s="23">
        <f>N71</f>
        <v>0</v>
      </c>
    </row>
    <row r="72" spans="1:17" ht="45">
      <c r="A72" s="19" t="s">
        <v>110</v>
      </c>
      <c r="B72" s="20" t="s">
        <v>326</v>
      </c>
      <c r="C72" s="16" t="s">
        <v>82</v>
      </c>
      <c r="D72" s="16" t="s">
        <v>89</v>
      </c>
      <c r="E72" s="16">
        <v>2019</v>
      </c>
      <c r="F72" s="16">
        <v>2019</v>
      </c>
      <c r="G72" s="92">
        <f>Q72+I72</f>
        <v>3.53</v>
      </c>
      <c r="H72" s="92">
        <f>Q72</f>
        <v>3.53</v>
      </c>
      <c r="I72" s="94">
        <v>0</v>
      </c>
      <c r="J72" s="23"/>
      <c r="K72" s="23"/>
      <c r="L72" s="23"/>
      <c r="M72" s="162">
        <f t="shared" si="1"/>
        <v>0</v>
      </c>
      <c r="N72" s="220">
        <v>3.53</v>
      </c>
      <c r="O72" s="93"/>
      <c r="P72" s="93"/>
      <c r="Q72" s="23">
        <f>SUM(N72:P72)</f>
        <v>3.53</v>
      </c>
    </row>
    <row r="73" spans="1:17" s="8" customFormat="1" ht="33" customHeight="1">
      <c r="A73" s="17" t="s">
        <v>91</v>
      </c>
      <c r="B73" s="14" t="s">
        <v>95</v>
      </c>
      <c r="C73" s="15" t="s">
        <v>82</v>
      </c>
      <c r="D73" s="15"/>
      <c r="E73" s="15"/>
      <c r="F73" s="15"/>
      <c r="G73" s="35">
        <f>G74+G77</f>
        <v>13.88</v>
      </c>
      <c r="H73" s="35">
        <f>H74+H77</f>
        <v>13.74</v>
      </c>
      <c r="I73" s="35">
        <f>I74+I77</f>
        <v>0.15</v>
      </c>
      <c r="J73" s="15"/>
      <c r="K73" s="15"/>
      <c r="L73" s="15"/>
      <c r="M73" s="159">
        <f t="shared" si="1"/>
        <v>0</v>
      </c>
      <c r="N73" s="35">
        <f>N74+N77</f>
        <v>13.73</v>
      </c>
      <c r="O73" s="35">
        <f>O74+O77</f>
        <v>0</v>
      </c>
      <c r="P73" s="35">
        <f>P74+P77</f>
        <v>0</v>
      </c>
      <c r="Q73" s="35">
        <f aca="true" t="shared" si="7" ref="Q73:Q78">SUM(N73:P73)</f>
        <v>13.73</v>
      </c>
    </row>
    <row r="74" spans="1:17" s="8" customFormat="1" ht="22.5" customHeight="1">
      <c r="A74" s="17" t="s">
        <v>93</v>
      </c>
      <c r="B74" s="14" t="s">
        <v>92</v>
      </c>
      <c r="C74" s="15" t="s">
        <v>82</v>
      </c>
      <c r="D74" s="15"/>
      <c r="E74" s="15"/>
      <c r="F74" s="15"/>
      <c r="G74" s="35">
        <f>SUM(G75:G76)</f>
        <v>13.42</v>
      </c>
      <c r="H74" s="35">
        <f>SUM(H75:H76)</f>
        <v>13.28</v>
      </c>
      <c r="I74" s="35">
        <f>SUM(I75:I76)</f>
        <v>0.15</v>
      </c>
      <c r="J74" s="15"/>
      <c r="K74" s="15"/>
      <c r="L74" s="15"/>
      <c r="M74" s="159">
        <f t="shared" si="1"/>
        <v>0</v>
      </c>
      <c r="N74" s="35">
        <f>SUM(N75:N76)</f>
        <v>13.27</v>
      </c>
      <c r="O74" s="35">
        <f>SUM(O75:O76)</f>
        <v>0</v>
      </c>
      <c r="P74" s="35">
        <f>SUM(P75:P76)</f>
        <v>0</v>
      </c>
      <c r="Q74" s="35">
        <f t="shared" si="7"/>
        <v>13.27</v>
      </c>
    </row>
    <row r="75" spans="1:17" ht="81.75" customHeight="1">
      <c r="A75" s="19" t="s">
        <v>11</v>
      </c>
      <c r="B75" s="20" t="s">
        <v>315</v>
      </c>
      <c r="C75" s="16" t="s">
        <v>82</v>
      </c>
      <c r="D75" s="16" t="s">
        <v>303</v>
      </c>
      <c r="E75" s="16">
        <v>2019</v>
      </c>
      <c r="F75" s="16">
        <v>2019</v>
      </c>
      <c r="G75" s="92">
        <v>13.27</v>
      </c>
      <c r="H75" s="92">
        <v>13.28</v>
      </c>
      <c r="I75" s="23"/>
      <c r="J75" s="16"/>
      <c r="K75" s="16"/>
      <c r="L75" s="16"/>
      <c r="M75" s="16"/>
      <c r="N75" s="220">
        <v>13.27</v>
      </c>
      <c r="O75" s="23"/>
      <c r="P75" s="23"/>
      <c r="Q75" s="23">
        <f t="shared" si="7"/>
        <v>13.27</v>
      </c>
    </row>
    <row r="76" spans="1:17" ht="44.25" customHeight="1">
      <c r="A76" s="19" t="s">
        <v>15</v>
      </c>
      <c r="B76" s="20" t="s">
        <v>96</v>
      </c>
      <c r="C76" s="16" t="s">
        <v>82</v>
      </c>
      <c r="D76" s="16" t="s">
        <v>89</v>
      </c>
      <c r="E76" s="16">
        <v>2018</v>
      </c>
      <c r="F76" s="16">
        <v>2018</v>
      </c>
      <c r="G76" s="92">
        <f>Q76+I76</f>
        <v>0.15</v>
      </c>
      <c r="H76" s="92">
        <f>Q76</f>
        <v>0</v>
      </c>
      <c r="I76" s="23">
        <v>0.15</v>
      </c>
      <c r="J76" s="16"/>
      <c r="K76" s="16"/>
      <c r="L76" s="16"/>
      <c r="M76" s="158">
        <f t="shared" si="1"/>
        <v>0</v>
      </c>
      <c r="N76" s="23"/>
      <c r="O76" s="23"/>
      <c r="P76" s="23"/>
      <c r="Q76" s="23">
        <f t="shared" si="7"/>
        <v>0</v>
      </c>
    </row>
    <row r="77" spans="1:17" s="8" customFormat="1" ht="22.5" customHeight="1">
      <c r="A77" s="17" t="s">
        <v>94</v>
      </c>
      <c r="B77" s="14" t="s">
        <v>97</v>
      </c>
      <c r="C77" s="15"/>
      <c r="D77" s="15"/>
      <c r="E77" s="16">
        <v>2018</v>
      </c>
      <c r="F77" s="16">
        <v>2018</v>
      </c>
      <c r="G77" s="35">
        <f>SUM(G78:G79)</f>
        <v>0.46</v>
      </c>
      <c r="H77" s="35">
        <f>SUM(H78:H79)</f>
        <v>0.46</v>
      </c>
      <c r="I77" s="35">
        <f>SUM(I78:I79)</f>
        <v>0</v>
      </c>
      <c r="J77" s="15"/>
      <c r="K77" s="15"/>
      <c r="L77" s="15"/>
      <c r="M77" s="159">
        <f t="shared" si="1"/>
        <v>0</v>
      </c>
      <c r="N77" s="35">
        <f>SUM(N78:N79)</f>
        <v>0.46</v>
      </c>
      <c r="O77" s="35">
        <f>SUM(O78:O79)</f>
        <v>0</v>
      </c>
      <c r="P77" s="35">
        <f>SUM(P78:P79)</f>
        <v>0</v>
      </c>
      <c r="Q77" s="35">
        <f t="shared" si="7"/>
        <v>0.46</v>
      </c>
    </row>
    <row r="78" spans="1:17" ht="26.25" customHeight="1">
      <c r="A78" s="19" t="s">
        <v>11</v>
      </c>
      <c r="B78" s="20" t="s">
        <v>338</v>
      </c>
      <c r="C78" s="16" t="s">
        <v>82</v>
      </c>
      <c r="D78" s="16" t="s">
        <v>339</v>
      </c>
      <c r="E78" s="16">
        <v>2019</v>
      </c>
      <c r="F78" s="16">
        <v>2019</v>
      </c>
      <c r="G78" s="92">
        <v>0.46</v>
      </c>
      <c r="H78" s="92">
        <v>0.46</v>
      </c>
      <c r="I78" s="23"/>
      <c r="J78" s="16"/>
      <c r="K78" s="16"/>
      <c r="L78" s="16"/>
      <c r="M78" s="158">
        <f t="shared" si="1"/>
        <v>0</v>
      </c>
      <c r="N78" s="23">
        <v>0.46</v>
      </c>
      <c r="O78" s="23"/>
      <c r="P78" s="23"/>
      <c r="Q78" s="23">
        <f t="shared" si="7"/>
        <v>0.46</v>
      </c>
    </row>
    <row r="79" spans="1:17" ht="21" customHeight="1" hidden="1">
      <c r="A79" s="22"/>
      <c r="B79" s="20"/>
      <c r="C79" s="16"/>
      <c r="D79" s="16"/>
      <c r="E79" s="16"/>
      <c r="F79" s="16"/>
      <c r="G79" s="92">
        <f>Q79+I79</f>
        <v>0</v>
      </c>
      <c r="H79" s="23">
        <f>Q79</f>
        <v>0</v>
      </c>
      <c r="I79" s="23"/>
      <c r="J79" s="16"/>
      <c r="K79" s="16"/>
      <c r="L79" s="16"/>
      <c r="M79" s="158"/>
      <c r="N79" s="23"/>
      <c r="O79" s="23"/>
      <c r="P79" s="23"/>
      <c r="Q79" s="23"/>
    </row>
    <row r="80" spans="1:17" ht="11.25">
      <c r="A80" s="17" t="s">
        <v>100</v>
      </c>
      <c r="B80" s="14" t="s">
        <v>101</v>
      </c>
      <c r="C80" s="15"/>
      <c r="D80" s="15"/>
      <c r="E80" s="15"/>
      <c r="F80" s="15"/>
      <c r="G80" s="44">
        <f>Q80+I80</f>
        <v>16</v>
      </c>
      <c r="H80" s="35">
        <f>Q80</f>
        <v>12</v>
      </c>
      <c r="I80" s="35">
        <f>I81</f>
        <v>4</v>
      </c>
      <c r="J80" s="15"/>
      <c r="K80" s="15"/>
      <c r="L80" s="15"/>
      <c r="M80" s="159">
        <f>SUM(J80:L80)</f>
        <v>0</v>
      </c>
      <c r="N80" s="35">
        <f>N81</f>
        <v>4</v>
      </c>
      <c r="O80" s="35">
        <f>O81</f>
        <v>4</v>
      </c>
      <c r="P80" s="35">
        <f>P81</f>
        <v>4</v>
      </c>
      <c r="Q80" s="35">
        <f>SUM(N80:P80)</f>
        <v>12</v>
      </c>
    </row>
    <row r="81" spans="1:17" ht="58.5" customHeight="1">
      <c r="A81" s="17" t="s">
        <v>11</v>
      </c>
      <c r="B81" s="111" t="s">
        <v>228</v>
      </c>
      <c r="C81" s="16"/>
      <c r="D81" s="16"/>
      <c r="E81" s="16">
        <v>2018</v>
      </c>
      <c r="F81" s="16">
        <v>2020</v>
      </c>
      <c r="G81" s="92">
        <f>Q81+I81</f>
        <v>16</v>
      </c>
      <c r="H81" s="92">
        <f>Q81</f>
        <v>12</v>
      </c>
      <c r="I81" s="23">
        <v>4</v>
      </c>
      <c r="J81" s="16"/>
      <c r="K81" s="16"/>
      <c r="L81" s="16"/>
      <c r="M81" s="158">
        <f>SUM(J81:L81)</f>
        <v>0</v>
      </c>
      <c r="N81" s="23">
        <v>4</v>
      </c>
      <c r="O81" s="23">
        <v>4</v>
      </c>
      <c r="P81" s="23">
        <v>4</v>
      </c>
      <c r="Q81" s="23">
        <f>SUM(N81:P81)</f>
        <v>12</v>
      </c>
    </row>
    <row r="82" spans="1:17" ht="9.75" customHeight="1">
      <c r="A82" s="10"/>
      <c r="B82" s="10"/>
      <c r="G82" s="11"/>
      <c r="H82" s="11"/>
      <c r="I82" s="11"/>
      <c r="N82" s="11"/>
      <c r="O82" s="11"/>
      <c r="P82" s="11"/>
      <c r="Q82" s="11"/>
    </row>
    <row r="83" spans="1:17" s="5" customFormat="1" ht="10.5">
      <c r="A83" s="12"/>
      <c r="B83" s="12"/>
      <c r="G83" s="13"/>
      <c r="H83" s="13"/>
      <c r="I83" s="13"/>
      <c r="N83" s="13"/>
      <c r="O83" s="13"/>
      <c r="P83" s="13"/>
      <c r="Q83" s="13"/>
    </row>
    <row r="84" spans="2:16" s="112" customFormat="1" ht="12.75">
      <c r="B84" s="112" t="s">
        <v>230</v>
      </c>
      <c r="P84" s="112" t="s">
        <v>229</v>
      </c>
    </row>
    <row r="85" spans="1:19" s="5" customFormat="1" ht="18" customHeight="1">
      <c r="A85" s="12"/>
      <c r="B85" s="40"/>
      <c r="C85" s="40"/>
      <c r="D85" s="40"/>
      <c r="E85" s="40"/>
      <c r="F85" s="41"/>
      <c r="G85" s="42"/>
      <c r="N85" s="13"/>
      <c r="O85" s="13"/>
      <c r="P85" s="43"/>
      <c r="Q85" s="43"/>
      <c r="R85" s="43"/>
      <c r="S85" s="43"/>
    </row>
    <row r="86" spans="1:19" s="5" customFormat="1" ht="26.25" customHeight="1">
      <c r="A86" s="12"/>
      <c r="B86" s="230" t="s">
        <v>188</v>
      </c>
      <c r="C86" s="230"/>
      <c r="D86" s="230"/>
      <c r="E86" s="230"/>
      <c r="F86" s="41"/>
      <c r="G86" s="42"/>
      <c r="N86" s="13"/>
      <c r="O86" s="13"/>
      <c r="P86" s="231" t="s">
        <v>212</v>
      </c>
      <c r="Q86" s="231"/>
      <c r="R86" s="231"/>
      <c r="S86" s="231"/>
    </row>
    <row r="87" spans="1:19" s="5" customFormat="1" ht="12.75">
      <c r="A87" s="12"/>
      <c r="B87" s="40"/>
      <c r="C87" s="40"/>
      <c r="D87" s="40"/>
      <c r="E87" s="40"/>
      <c r="F87" s="41"/>
      <c r="G87" s="42"/>
      <c r="N87" s="13"/>
      <c r="O87" s="13"/>
      <c r="P87" s="43"/>
      <c r="Q87" s="43"/>
      <c r="R87" s="12"/>
      <c r="S87" s="12"/>
    </row>
    <row r="88" spans="1:19" s="5" customFormat="1" ht="26.25" customHeight="1">
      <c r="A88" s="12"/>
      <c r="B88" s="230" t="s">
        <v>327</v>
      </c>
      <c r="C88" s="230"/>
      <c r="D88" s="230"/>
      <c r="E88" s="230"/>
      <c r="F88" s="41"/>
      <c r="G88" s="42"/>
      <c r="N88" s="13"/>
      <c r="O88" s="13"/>
      <c r="P88" s="231" t="s">
        <v>357</v>
      </c>
      <c r="Q88" s="231"/>
      <c r="R88" s="231"/>
      <c r="S88" s="231"/>
    </row>
  </sheetData>
  <sheetProtection/>
  <mergeCells count="26">
    <mergeCell ref="D39:D40"/>
    <mergeCell ref="K39:K40"/>
    <mergeCell ref="M39:M40"/>
    <mergeCell ref="B88:E88"/>
    <mergeCell ref="P88:S88"/>
    <mergeCell ref="I9:I10"/>
    <mergeCell ref="A2:N2"/>
    <mergeCell ref="B86:E86"/>
    <mergeCell ref="P86:S86"/>
    <mergeCell ref="F9:F11"/>
    <mergeCell ref="G9:G10"/>
    <mergeCell ref="H9:H10"/>
    <mergeCell ref="O3:Q3"/>
    <mergeCell ref="O4:Q4"/>
    <mergeCell ref="O5:Q5"/>
    <mergeCell ref="A3:N3"/>
    <mergeCell ref="P6:Q6"/>
    <mergeCell ref="O1:Q1"/>
    <mergeCell ref="A4:N4"/>
    <mergeCell ref="J9:M9"/>
    <mergeCell ref="B9:B11"/>
    <mergeCell ref="C9:C10"/>
    <mergeCell ref="A9:A11"/>
    <mergeCell ref="N9:Q9"/>
    <mergeCell ref="D9:D10"/>
    <mergeCell ref="E9:E11"/>
  </mergeCells>
  <printOptions horizontalCentered="1"/>
  <pageMargins left="0.1968503937007874" right="0.2755905511811024" top="0.5905511811023623" bottom="0.1968503937007874" header="0" footer="0"/>
  <pageSetup fitToHeight="5" fitToWidth="1" horizontalDpi="600" verticalDpi="600" orientation="landscape" paperSize="9" scale="92" r:id="rId1"/>
  <colBreaks count="1" manualBreakCount="1">
    <brk id="17" max="108" man="1"/>
  </colBreaks>
  <ignoredErrors>
    <ignoredError sqref="A41" numberStoredAsText="1"/>
    <ignoredError sqref="H5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1"/>
  <sheetViews>
    <sheetView view="pageBreakPreview" zoomScaleSheetLayoutView="100" workbookViewId="0" topLeftCell="A16">
      <selection activeCell="A21" sqref="A21"/>
    </sheetView>
  </sheetViews>
  <sheetFormatPr defaultColWidth="0.875" defaultRowHeight="12.75"/>
  <cols>
    <col min="1" max="1" width="4.375" style="34" customWidth="1"/>
    <col min="2" max="2" width="19.625" style="34" customWidth="1"/>
    <col min="3" max="3" width="5.75390625" style="34" customWidth="1"/>
    <col min="4" max="4" width="6.00390625" style="34" customWidth="1"/>
    <col min="5" max="5" width="7.375" style="34" customWidth="1"/>
    <col min="6" max="6" width="5.875" style="34" customWidth="1"/>
    <col min="7" max="7" width="5.125" style="34" customWidth="1"/>
    <col min="8" max="8" width="5.875" style="34" customWidth="1"/>
    <col min="9" max="9" width="5.00390625" style="34" customWidth="1"/>
    <col min="10" max="10" width="5.75390625" style="34" customWidth="1"/>
    <col min="11" max="11" width="8.25390625" style="34" customWidth="1"/>
    <col min="12" max="12" width="5.75390625" style="34" customWidth="1"/>
    <col min="13" max="13" width="9.625" style="34" customWidth="1"/>
    <col min="14" max="14" width="5.625" style="34" customWidth="1"/>
    <col min="15" max="15" width="9.125" style="34" customWidth="1"/>
    <col min="16" max="16" width="6.75390625" style="34" customWidth="1"/>
    <col min="17" max="17" width="9.00390625" style="34" customWidth="1"/>
    <col min="18" max="18" width="5.125" style="34" customWidth="1"/>
    <col min="19" max="19" width="5.875" style="34" customWidth="1"/>
    <col min="20" max="20" width="7.375" style="34" customWidth="1"/>
    <col min="21" max="22" width="5.00390625" style="34" customWidth="1"/>
    <col min="23" max="23" width="5.875" style="34" customWidth="1"/>
    <col min="24" max="24" width="5.125" style="34" customWidth="1"/>
    <col min="25" max="25" width="6.125" style="34" customWidth="1"/>
    <col min="26" max="26" width="6.875" style="34" customWidth="1"/>
    <col min="27" max="27" width="5.75390625" style="34" customWidth="1"/>
    <col min="28" max="40" width="0.875" style="34" customWidth="1"/>
    <col min="41" max="41" width="3.75390625" style="34" bestFit="1" customWidth="1"/>
    <col min="42" max="16384" width="0.875" style="34" customWidth="1"/>
  </cols>
  <sheetData>
    <row r="1" spans="15:27" s="2" customFormat="1" ht="18" customHeight="1">
      <c r="O1" s="27"/>
      <c r="V1" s="27"/>
      <c r="X1" s="242" t="s">
        <v>129</v>
      </c>
      <c r="Y1" s="242"/>
      <c r="Z1" s="242"/>
      <c r="AA1" s="242"/>
    </row>
    <row r="2" spans="1:27" s="3" customFormat="1" ht="22.5" customHeight="1">
      <c r="A2" s="240" t="s">
        <v>114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48"/>
      <c r="Y2" s="48"/>
      <c r="Z2" s="48"/>
      <c r="AA2" s="48"/>
    </row>
    <row r="3" spans="1:27" s="1" customFormat="1" ht="22.5" customHeight="1">
      <c r="A3" s="240" t="s">
        <v>342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8" t="s">
        <v>221</v>
      </c>
      <c r="Y3" s="248"/>
      <c r="Z3" s="248"/>
      <c r="AA3" s="248"/>
    </row>
    <row r="4" spans="1:27" s="1" customFormat="1" ht="15.75">
      <c r="A4" s="240" t="s">
        <v>340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5" t="s">
        <v>222</v>
      </c>
      <c r="Y4" s="245"/>
      <c r="Z4" s="245"/>
      <c r="AA4" s="245"/>
    </row>
    <row r="5" spans="15:27" s="1" customFormat="1" ht="21.75" customHeight="1">
      <c r="O5" s="34"/>
      <c r="P5" s="34"/>
      <c r="Q5" s="34"/>
      <c r="R5" s="34"/>
      <c r="S5" s="34"/>
      <c r="T5" s="34"/>
      <c r="U5" s="34"/>
      <c r="V5" s="34"/>
      <c r="W5" s="34"/>
      <c r="X5" s="243" t="s">
        <v>8</v>
      </c>
      <c r="Y5" s="243"/>
      <c r="Z5" s="243"/>
      <c r="AA5" s="243"/>
    </row>
    <row r="6" spans="15:27" s="1" customFormat="1" ht="15" customHeight="1">
      <c r="O6" s="34"/>
      <c r="P6" s="34"/>
      <c r="Q6" s="34"/>
      <c r="R6" s="34"/>
      <c r="S6" s="34"/>
      <c r="T6" s="34"/>
      <c r="U6" s="34"/>
      <c r="V6" s="34"/>
      <c r="W6" s="34"/>
      <c r="X6" s="49" t="s">
        <v>130</v>
      </c>
      <c r="Y6" s="244"/>
      <c r="Z6" s="244"/>
      <c r="AA6" s="50" t="s">
        <v>343</v>
      </c>
    </row>
    <row r="7" ht="11.25">
      <c r="K7" s="34" t="s">
        <v>205</v>
      </c>
    </row>
    <row r="8" spans="11:25" ht="9" customHeight="1" thickBot="1">
      <c r="K8" s="183"/>
      <c r="L8" s="184"/>
      <c r="M8" s="184"/>
      <c r="N8" s="183"/>
      <c r="O8" s="185"/>
      <c r="Y8" s="7" t="s">
        <v>217</v>
      </c>
    </row>
    <row r="9" spans="1:27" s="27" customFormat="1" ht="11.25" customHeight="1">
      <c r="A9" s="237" t="s">
        <v>0</v>
      </c>
      <c r="B9" s="241" t="s">
        <v>49</v>
      </c>
      <c r="C9" s="241" t="s">
        <v>50</v>
      </c>
      <c r="D9" s="241"/>
      <c r="E9" s="241"/>
      <c r="F9" s="241"/>
      <c r="G9" s="241"/>
      <c r="H9" s="241"/>
      <c r="I9" s="241"/>
      <c r="J9" s="241"/>
      <c r="K9" s="241"/>
      <c r="L9" s="241"/>
      <c r="M9" s="241" t="s">
        <v>51</v>
      </c>
      <c r="N9" s="241"/>
      <c r="O9" s="241"/>
      <c r="P9" s="241"/>
      <c r="Q9" s="241"/>
      <c r="R9" s="241" t="s">
        <v>52</v>
      </c>
      <c r="S9" s="241"/>
      <c r="T9" s="241"/>
      <c r="U9" s="241"/>
      <c r="V9" s="241"/>
      <c r="W9" s="241"/>
      <c r="X9" s="241"/>
      <c r="Y9" s="241"/>
      <c r="Z9" s="241"/>
      <c r="AA9" s="247"/>
    </row>
    <row r="10" spans="1:27" s="27" customFormat="1" ht="11.25" customHeight="1">
      <c r="A10" s="238"/>
      <c r="B10" s="239"/>
      <c r="C10" s="239" t="s">
        <v>53</v>
      </c>
      <c r="D10" s="239"/>
      <c r="E10" s="239"/>
      <c r="F10" s="239"/>
      <c r="G10" s="239" t="s">
        <v>54</v>
      </c>
      <c r="H10" s="239"/>
      <c r="I10" s="239"/>
      <c r="J10" s="239"/>
      <c r="K10" s="239"/>
      <c r="L10" s="249" t="s">
        <v>55</v>
      </c>
      <c r="M10" s="239"/>
      <c r="N10" s="239"/>
      <c r="O10" s="239"/>
      <c r="P10" s="239"/>
      <c r="Q10" s="239"/>
      <c r="R10" s="239" t="s">
        <v>53</v>
      </c>
      <c r="S10" s="239"/>
      <c r="T10" s="239"/>
      <c r="U10" s="239"/>
      <c r="V10" s="239" t="s">
        <v>54</v>
      </c>
      <c r="W10" s="239"/>
      <c r="X10" s="239"/>
      <c r="Y10" s="239"/>
      <c r="Z10" s="239"/>
      <c r="AA10" s="246" t="s">
        <v>55</v>
      </c>
    </row>
    <row r="11" spans="1:27" s="27" customFormat="1" ht="64.5" customHeight="1">
      <c r="A11" s="190"/>
      <c r="B11" s="239"/>
      <c r="C11" s="178" t="s">
        <v>56</v>
      </c>
      <c r="D11" s="178" t="s">
        <v>57</v>
      </c>
      <c r="E11" s="178" t="s">
        <v>58</v>
      </c>
      <c r="F11" s="178" t="s">
        <v>59</v>
      </c>
      <c r="G11" s="178" t="s">
        <v>56</v>
      </c>
      <c r="H11" s="178" t="s">
        <v>57</v>
      </c>
      <c r="I11" s="178" t="s">
        <v>60</v>
      </c>
      <c r="J11" s="178" t="s">
        <v>61</v>
      </c>
      <c r="K11" s="178" t="s">
        <v>62</v>
      </c>
      <c r="L11" s="249"/>
      <c r="M11" s="178" t="s">
        <v>63</v>
      </c>
      <c r="N11" s="178" t="s">
        <v>64</v>
      </c>
      <c r="O11" s="178" t="s">
        <v>65</v>
      </c>
      <c r="P11" s="178" t="s">
        <v>66</v>
      </c>
      <c r="Q11" s="178" t="s">
        <v>67</v>
      </c>
      <c r="R11" s="178" t="s">
        <v>56</v>
      </c>
      <c r="S11" s="178" t="s">
        <v>57</v>
      </c>
      <c r="T11" s="178" t="s">
        <v>58</v>
      </c>
      <c r="U11" s="178" t="s">
        <v>59</v>
      </c>
      <c r="V11" s="178" t="s">
        <v>56</v>
      </c>
      <c r="W11" s="178" t="s">
        <v>57</v>
      </c>
      <c r="X11" s="178" t="s">
        <v>60</v>
      </c>
      <c r="Y11" s="178" t="s">
        <v>61</v>
      </c>
      <c r="Z11" s="178" t="s">
        <v>62</v>
      </c>
      <c r="AA11" s="246"/>
    </row>
    <row r="12" spans="1:41" ht="18.75" customHeight="1">
      <c r="A12" s="191"/>
      <c r="B12" s="37" t="s">
        <v>10</v>
      </c>
      <c r="C12" s="103"/>
      <c r="D12" s="103"/>
      <c r="E12" s="103"/>
      <c r="F12" s="103"/>
      <c r="G12" s="37"/>
      <c r="H12" s="37"/>
      <c r="I12" s="37"/>
      <c r="J12" s="37"/>
      <c r="K12" s="37"/>
      <c r="L12" s="37"/>
      <c r="M12" s="44">
        <f>M13+M26+M30</f>
        <v>160.185</v>
      </c>
      <c r="N12" s="44">
        <f>N13+N26+N30</f>
        <v>4.5562792000000005</v>
      </c>
      <c r="O12" s="44">
        <f>O13+O26+O30</f>
        <v>23.4127</v>
      </c>
      <c r="P12" s="44">
        <f>P13+P26+P30</f>
        <v>94.418744</v>
      </c>
      <c r="Q12" s="44">
        <f>Q13+Q26+Q30</f>
        <v>37.7972768</v>
      </c>
      <c r="R12" s="37"/>
      <c r="S12" s="37"/>
      <c r="T12" s="37"/>
      <c r="U12" s="37"/>
      <c r="V12" s="37"/>
      <c r="W12" s="37"/>
      <c r="X12" s="37"/>
      <c r="Y12" s="37"/>
      <c r="Z12" s="37"/>
      <c r="AA12" s="192"/>
      <c r="AO12" s="104"/>
    </row>
    <row r="13" spans="1:46" s="27" customFormat="1" ht="27.75" customHeight="1">
      <c r="A13" s="193" t="s">
        <v>11</v>
      </c>
      <c r="B13" s="115" t="s">
        <v>12</v>
      </c>
      <c r="C13" s="30"/>
      <c r="D13" s="30"/>
      <c r="E13" s="30"/>
      <c r="F13" s="30"/>
      <c r="G13" s="115"/>
      <c r="H13" s="115"/>
      <c r="I13" s="115"/>
      <c r="J13" s="115"/>
      <c r="K13" s="115"/>
      <c r="L13" s="115"/>
      <c r="M13" s="35">
        <f>M14</f>
        <v>104.53200000000001</v>
      </c>
      <c r="N13" s="35">
        <f>N14</f>
        <v>4.5562792000000005</v>
      </c>
      <c r="O13" s="35">
        <f>O14</f>
        <v>21.150036</v>
      </c>
      <c r="P13" s="35">
        <f>P14</f>
        <v>78.56984800000001</v>
      </c>
      <c r="Q13" s="35">
        <f>Q14</f>
        <v>0.2558368000000004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94"/>
      <c r="AT13" s="27" t="s">
        <v>182</v>
      </c>
    </row>
    <row r="14" spans="1:27" s="27" customFormat="1" ht="31.5" customHeight="1">
      <c r="A14" s="193" t="s">
        <v>30</v>
      </c>
      <c r="B14" s="115" t="s">
        <v>13</v>
      </c>
      <c r="C14" s="30"/>
      <c r="D14" s="30"/>
      <c r="E14" s="30"/>
      <c r="F14" s="30"/>
      <c r="G14" s="115"/>
      <c r="H14" s="115"/>
      <c r="I14" s="115"/>
      <c r="J14" s="115"/>
      <c r="K14" s="115"/>
      <c r="L14" s="115"/>
      <c r="M14" s="35">
        <f>SUM(M15+M17+M19+M22)</f>
        <v>104.53200000000001</v>
      </c>
      <c r="N14" s="35">
        <f>SUM(N15+N17+N19+N22)</f>
        <v>4.5562792000000005</v>
      </c>
      <c r="O14" s="35">
        <f>SUM(O15+O17+O19+O22)</f>
        <v>21.150036</v>
      </c>
      <c r="P14" s="35">
        <f>SUM(P15+P17+P19+P22)</f>
        <v>78.56984800000001</v>
      </c>
      <c r="Q14" s="35">
        <f>SUM(Q15+Q17+Q19+Q22)</f>
        <v>0.2558368000000004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94"/>
    </row>
    <row r="15" spans="1:27" s="27" customFormat="1" ht="21" customHeight="1">
      <c r="A15" s="193" t="s">
        <v>123</v>
      </c>
      <c r="B15" s="14" t="s">
        <v>128</v>
      </c>
      <c r="C15" s="30"/>
      <c r="D15" s="30"/>
      <c r="E15" s="30"/>
      <c r="F15" s="30"/>
      <c r="G15" s="115"/>
      <c r="H15" s="115"/>
      <c r="I15" s="115"/>
      <c r="J15" s="115"/>
      <c r="K15" s="115"/>
      <c r="L15" s="115"/>
      <c r="M15" s="35">
        <f>SUM(M16:M16)</f>
        <v>3.074</v>
      </c>
      <c r="N15" s="35">
        <f>SUM(N16:N16)</f>
        <v>0.279</v>
      </c>
      <c r="O15" s="35">
        <f>SUM(O16:O16)</f>
        <v>0.698</v>
      </c>
      <c r="P15" s="35">
        <f>SUM(P16:P16)</f>
        <v>2.063</v>
      </c>
      <c r="Q15" s="35">
        <f>SUM(Q16:Q16)</f>
        <v>0.03399999999999981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94"/>
    </row>
    <row r="16" spans="1:27" s="27" customFormat="1" ht="29.25" customHeight="1">
      <c r="A16" s="195" t="s">
        <v>15</v>
      </c>
      <c r="B16" s="20" t="s">
        <v>186</v>
      </c>
      <c r="C16" s="30"/>
      <c r="D16" s="30"/>
      <c r="E16" s="30"/>
      <c r="F16" s="30"/>
      <c r="G16" s="38">
        <v>1958</v>
      </c>
      <c r="H16" s="38">
        <v>25</v>
      </c>
      <c r="I16" s="38"/>
      <c r="J16" s="38" t="s">
        <v>195</v>
      </c>
      <c r="K16" s="38" t="s">
        <v>187</v>
      </c>
      <c r="L16" s="38"/>
      <c r="M16" s="92">
        <f>'прил.1.1Перечень'!G17</f>
        <v>3.074</v>
      </c>
      <c r="N16" s="92">
        <f>ROUND((0.232+0.232*0.02)*1.18,3)</f>
        <v>0.279</v>
      </c>
      <c r="O16" s="92">
        <f>2.321+0.44-P16</f>
        <v>0.698</v>
      </c>
      <c r="P16" s="92">
        <f>ROUND((1.714+1.714*0.02)*1.18,3)</f>
        <v>2.063</v>
      </c>
      <c r="Q16" s="92">
        <f>M16-N16-O16-P16</f>
        <v>0.03399999999999981</v>
      </c>
      <c r="R16" s="38"/>
      <c r="S16" s="38"/>
      <c r="T16" s="38"/>
      <c r="U16" s="38"/>
      <c r="V16" s="38">
        <v>2019</v>
      </c>
      <c r="W16" s="38">
        <v>25</v>
      </c>
      <c r="X16" s="38" t="s">
        <v>120</v>
      </c>
      <c r="Y16" s="38" t="s">
        <v>117</v>
      </c>
      <c r="Z16" s="38" t="s">
        <v>194</v>
      </c>
      <c r="AA16" s="196"/>
    </row>
    <row r="17" spans="1:27" s="27" customFormat="1" ht="44.25" customHeight="1">
      <c r="A17" s="193" t="s">
        <v>124</v>
      </c>
      <c r="B17" s="14" t="s">
        <v>122</v>
      </c>
      <c r="C17" s="30"/>
      <c r="D17" s="30"/>
      <c r="E17" s="30"/>
      <c r="F17" s="30"/>
      <c r="G17" s="38"/>
      <c r="H17" s="38"/>
      <c r="I17" s="38"/>
      <c r="J17" s="38"/>
      <c r="K17" s="38"/>
      <c r="L17" s="38"/>
      <c r="M17" s="44">
        <f>SUM(M18:M18)</f>
        <v>4.021</v>
      </c>
      <c r="N17" s="44">
        <f>SUM(N18:N18)</f>
        <v>0</v>
      </c>
      <c r="O17" s="44">
        <f>SUM(O18:O18)</f>
        <v>1.596</v>
      </c>
      <c r="P17" s="44">
        <f>SUM(P18:P18)</f>
        <v>2.412</v>
      </c>
      <c r="Q17" s="44">
        <f>SUM(Q18:Q18)</f>
        <v>0.0129999999999999</v>
      </c>
      <c r="R17" s="38"/>
      <c r="S17" s="38"/>
      <c r="T17" s="38"/>
      <c r="U17" s="38"/>
      <c r="V17" s="38"/>
      <c r="W17" s="38"/>
      <c r="X17" s="38"/>
      <c r="Y17" s="38"/>
      <c r="Z17" s="38"/>
      <c r="AA17" s="197"/>
    </row>
    <row r="18" spans="1:27" s="27" customFormat="1" ht="91.5" customHeight="1">
      <c r="A18" s="195" t="s">
        <v>15</v>
      </c>
      <c r="B18" s="131" t="s">
        <v>48</v>
      </c>
      <c r="C18" s="30"/>
      <c r="D18" s="30"/>
      <c r="E18" s="30"/>
      <c r="F18" s="30"/>
      <c r="G18" s="38" t="s">
        <v>118</v>
      </c>
      <c r="H18" s="38">
        <v>25</v>
      </c>
      <c r="I18" s="38"/>
      <c r="J18" s="38" t="s">
        <v>321</v>
      </c>
      <c r="K18" s="38">
        <v>1.068</v>
      </c>
      <c r="L18" s="38"/>
      <c r="M18" s="92">
        <f>'прил.1.1Перечень'!G19</f>
        <v>4.021</v>
      </c>
      <c r="N18" s="38"/>
      <c r="O18" s="38">
        <f>4.008-P18</f>
        <v>1.596</v>
      </c>
      <c r="P18" s="38">
        <f>ROUND((2.004+2.004*0.02)*1.18,3)</f>
        <v>2.412</v>
      </c>
      <c r="Q18" s="38">
        <f>M18-N18-O18-P18</f>
        <v>0.0129999999999999</v>
      </c>
      <c r="R18" s="38"/>
      <c r="S18" s="38"/>
      <c r="T18" s="38"/>
      <c r="U18" s="38"/>
      <c r="V18" s="38">
        <v>2018</v>
      </c>
      <c r="W18" s="38">
        <v>25</v>
      </c>
      <c r="X18" s="38"/>
      <c r="Y18" s="38" t="s">
        <v>119</v>
      </c>
      <c r="Z18" s="38">
        <v>1.068</v>
      </c>
      <c r="AA18" s="197"/>
    </row>
    <row r="19" spans="1:27" s="27" customFormat="1" ht="24.75" customHeight="1">
      <c r="A19" s="193" t="s">
        <v>125</v>
      </c>
      <c r="B19" s="14" t="s">
        <v>121</v>
      </c>
      <c r="C19" s="30"/>
      <c r="D19" s="30"/>
      <c r="E19" s="30"/>
      <c r="F19" s="30"/>
      <c r="G19" s="38"/>
      <c r="H19" s="38"/>
      <c r="I19" s="38"/>
      <c r="J19" s="38"/>
      <c r="K19" s="38"/>
      <c r="L19" s="38"/>
      <c r="M19" s="44">
        <f>SUM(M20:M21)</f>
        <v>13.507</v>
      </c>
      <c r="N19" s="44">
        <f>SUM(N20:N21)</f>
        <v>1.1272792</v>
      </c>
      <c r="O19" s="44">
        <f>SUM(O20:O21)</f>
        <v>3.746036</v>
      </c>
      <c r="P19" s="44">
        <f>SUM(P20:P21)</f>
        <v>8.424847999999999</v>
      </c>
      <c r="Q19" s="44">
        <f>SUM(Q20:Q21)</f>
        <v>0.2088368000000007</v>
      </c>
      <c r="R19" s="38"/>
      <c r="S19" s="38"/>
      <c r="T19" s="38"/>
      <c r="U19" s="38"/>
      <c r="V19" s="38"/>
      <c r="W19" s="38"/>
      <c r="X19" s="38"/>
      <c r="Y19" s="38"/>
      <c r="Z19" s="180"/>
      <c r="AA19" s="197"/>
    </row>
    <row r="20" spans="1:27" s="27" customFormat="1" ht="141" customHeight="1">
      <c r="A20" s="198" t="s">
        <v>11</v>
      </c>
      <c r="B20" s="20" t="s">
        <v>183</v>
      </c>
      <c r="C20" s="30"/>
      <c r="D20" s="30"/>
      <c r="E20" s="30"/>
      <c r="F20" s="30"/>
      <c r="G20" s="38">
        <v>1957</v>
      </c>
      <c r="H20" s="38">
        <v>25</v>
      </c>
      <c r="I20" s="37"/>
      <c r="J20" s="38" t="s">
        <v>196</v>
      </c>
      <c r="K20" s="38" t="s">
        <v>200</v>
      </c>
      <c r="L20" s="37"/>
      <c r="M20" s="181">
        <f>'прил.1.1Перечень'!G35</f>
        <v>6.593</v>
      </c>
      <c r="N20" s="38">
        <v>0.499</v>
      </c>
      <c r="O20" s="181">
        <f>2.064+0.91</f>
        <v>2.974</v>
      </c>
      <c r="P20" s="92">
        <v>2.969</v>
      </c>
      <c r="Q20" s="92">
        <f>M20-N20-O20-P20</f>
        <v>0.15100000000000025</v>
      </c>
      <c r="R20" s="37"/>
      <c r="S20" s="37"/>
      <c r="T20" s="37"/>
      <c r="U20" s="37"/>
      <c r="V20" s="16">
        <v>2019</v>
      </c>
      <c r="W20" s="38">
        <v>25</v>
      </c>
      <c r="X20" s="38" t="s">
        <v>120</v>
      </c>
      <c r="Y20" s="38" t="s">
        <v>199</v>
      </c>
      <c r="Z20" s="38" t="s">
        <v>201</v>
      </c>
      <c r="AA20" s="194"/>
    </row>
    <row r="21" spans="1:27" s="27" customFormat="1" ht="191.25">
      <c r="A21" s="198" t="s">
        <v>15</v>
      </c>
      <c r="B21" s="20" t="s">
        <v>184</v>
      </c>
      <c r="C21" s="26"/>
      <c r="D21" s="26"/>
      <c r="E21" s="26"/>
      <c r="F21" s="26"/>
      <c r="G21" s="38">
        <v>1957</v>
      </c>
      <c r="H21" s="38"/>
      <c r="I21" s="38"/>
      <c r="J21" s="38" t="s">
        <v>197</v>
      </c>
      <c r="K21" s="38" t="s">
        <v>198</v>
      </c>
      <c r="L21" s="38"/>
      <c r="M21" s="181">
        <f>'прил.1.1Перечень'!G36</f>
        <v>6.914</v>
      </c>
      <c r="N21" s="181">
        <f>(0.522+0.522*0.02)*1.18</f>
        <v>0.6282792</v>
      </c>
      <c r="O21" s="181">
        <f>4.327+1.3005-P21+(0.424+0.424*0.2)*1.18</f>
        <v>0.772036</v>
      </c>
      <c r="P21" s="181">
        <f>((3.429+0.424)+(3.429+0.424)*0.2)*1.18</f>
        <v>5.455848</v>
      </c>
      <c r="Q21" s="44">
        <f>M21-N21-O21-P21</f>
        <v>0.057836800000000466</v>
      </c>
      <c r="R21" s="38"/>
      <c r="S21" s="38"/>
      <c r="T21" s="38"/>
      <c r="U21" s="38"/>
      <c r="V21" s="16">
        <v>2019</v>
      </c>
      <c r="W21" s="38"/>
      <c r="X21" s="38" t="s">
        <v>120</v>
      </c>
      <c r="Y21" s="38" t="s">
        <v>202</v>
      </c>
      <c r="Z21" s="38" t="s">
        <v>203</v>
      </c>
      <c r="AA21" s="197"/>
    </row>
    <row r="22" spans="1:27" s="27" customFormat="1" ht="20.25" customHeight="1">
      <c r="A22" s="199" t="s">
        <v>148</v>
      </c>
      <c r="B22" s="60" t="s">
        <v>300</v>
      </c>
      <c r="C22" s="26"/>
      <c r="D22" s="26"/>
      <c r="E22" s="26"/>
      <c r="F22" s="26"/>
      <c r="G22" s="38"/>
      <c r="H22" s="38"/>
      <c r="I22" s="38"/>
      <c r="J22" s="38"/>
      <c r="K22" s="38"/>
      <c r="L22" s="38"/>
      <c r="M22" s="182">
        <f>M23+M25+M24</f>
        <v>83.93</v>
      </c>
      <c r="N22" s="182">
        <f>N23+N25+N24</f>
        <v>3.15</v>
      </c>
      <c r="O22" s="182">
        <f>O23+O25+O24</f>
        <v>15.110000000000001</v>
      </c>
      <c r="P22" s="182">
        <f>P23+P25+P24</f>
        <v>65.67</v>
      </c>
      <c r="Q22" s="182">
        <f>Q23+Q25+Q24</f>
        <v>0</v>
      </c>
      <c r="R22" s="38"/>
      <c r="S22" s="38"/>
      <c r="T22" s="38"/>
      <c r="U22" s="38"/>
      <c r="V22" s="38">
        <v>2020</v>
      </c>
      <c r="W22" s="38"/>
      <c r="X22" s="38"/>
      <c r="Y22" s="38"/>
      <c r="Z22" s="38"/>
      <c r="AA22" s="197"/>
    </row>
    <row r="23" spans="1:27" s="27" customFormat="1" ht="11.25" hidden="1">
      <c r="A23" s="200"/>
      <c r="B23" s="131"/>
      <c r="C23" s="26"/>
      <c r="D23" s="26"/>
      <c r="E23" s="26"/>
      <c r="F23" s="26"/>
      <c r="G23" s="38"/>
      <c r="H23" s="38"/>
      <c r="I23" s="38"/>
      <c r="J23" s="38"/>
      <c r="K23" s="38"/>
      <c r="L23" s="38"/>
      <c r="M23" s="38"/>
      <c r="N23" s="38"/>
      <c r="O23" s="181"/>
      <c r="P23" s="38"/>
      <c r="Q23" s="181"/>
      <c r="R23" s="38"/>
      <c r="S23" s="38"/>
      <c r="T23" s="38"/>
      <c r="U23" s="38"/>
      <c r="V23" s="38"/>
      <c r="W23" s="38"/>
      <c r="X23" s="38"/>
      <c r="Y23" s="38"/>
      <c r="Z23" s="38"/>
      <c r="AA23" s="197"/>
    </row>
    <row r="24" spans="1:27" s="27" customFormat="1" ht="33.75">
      <c r="A24" s="215" t="s">
        <v>15</v>
      </c>
      <c r="B24" s="131" t="s">
        <v>336</v>
      </c>
      <c r="C24" s="250">
        <v>1962</v>
      </c>
      <c r="D24" s="26"/>
      <c r="E24" s="252" t="s">
        <v>331</v>
      </c>
      <c r="F24" s="250">
        <v>0.81</v>
      </c>
      <c r="G24" s="38"/>
      <c r="H24" s="38"/>
      <c r="I24" s="38"/>
      <c r="J24" s="38"/>
      <c r="K24" s="38"/>
      <c r="L24" s="38"/>
      <c r="M24" s="38">
        <v>40.88</v>
      </c>
      <c r="N24" s="38"/>
      <c r="O24" s="181">
        <f>M24-P24</f>
        <v>6.260000000000005</v>
      </c>
      <c r="P24" s="38">
        <v>34.62</v>
      </c>
      <c r="Q24" s="181"/>
      <c r="R24" s="254">
        <v>2019</v>
      </c>
      <c r="S24" s="38"/>
      <c r="T24" s="252" t="s">
        <v>332</v>
      </c>
      <c r="U24" s="254">
        <v>1.26</v>
      </c>
      <c r="V24" s="38"/>
      <c r="W24" s="38"/>
      <c r="X24" s="38"/>
      <c r="Y24" s="38"/>
      <c r="Z24" s="38"/>
      <c r="AA24" s="197"/>
    </row>
    <row r="25" spans="1:27" s="27" customFormat="1" ht="33.75">
      <c r="A25" s="166" t="s">
        <v>35</v>
      </c>
      <c r="B25" s="131" t="s">
        <v>335</v>
      </c>
      <c r="C25" s="251"/>
      <c r="D25" s="26"/>
      <c r="E25" s="253"/>
      <c r="F25" s="251"/>
      <c r="G25" s="38"/>
      <c r="H25" s="38"/>
      <c r="I25" s="38"/>
      <c r="J25" s="38"/>
      <c r="K25" s="38"/>
      <c r="L25" s="38"/>
      <c r="M25" s="181">
        <v>43.05</v>
      </c>
      <c r="N25" s="38">
        <v>3.15</v>
      </c>
      <c r="O25" s="181">
        <f>M25-P25-N25</f>
        <v>8.849999999999996</v>
      </c>
      <c r="P25" s="38">
        <v>31.05</v>
      </c>
      <c r="Q25" s="181"/>
      <c r="R25" s="255"/>
      <c r="S25" s="38"/>
      <c r="T25" s="253"/>
      <c r="U25" s="255"/>
      <c r="V25" s="38"/>
      <c r="W25" s="38"/>
      <c r="X25" s="38"/>
      <c r="Y25" s="38"/>
      <c r="Z25" s="38"/>
      <c r="AA25" s="197"/>
    </row>
    <row r="26" spans="1:27" s="27" customFormat="1" ht="16.5" customHeight="1">
      <c r="A26" s="193" t="s">
        <v>15</v>
      </c>
      <c r="B26" s="115" t="s">
        <v>20</v>
      </c>
      <c r="C26" s="30"/>
      <c r="D26" s="30"/>
      <c r="E26" s="30"/>
      <c r="F26" s="30"/>
      <c r="G26" s="37"/>
      <c r="H26" s="37"/>
      <c r="I26" s="37"/>
      <c r="J26" s="37"/>
      <c r="K26" s="37"/>
      <c r="L26" s="37"/>
      <c r="M26" s="44">
        <f>M27</f>
        <v>19.073</v>
      </c>
      <c r="N26" s="37">
        <f>N27</f>
        <v>0</v>
      </c>
      <c r="O26" s="44">
        <f>O27</f>
        <v>2.262664000000001</v>
      </c>
      <c r="P26" s="44">
        <f>P27</f>
        <v>4.538895999999999</v>
      </c>
      <c r="Q26" s="44">
        <f>Q27</f>
        <v>12.27144</v>
      </c>
      <c r="R26" s="37"/>
      <c r="S26" s="37"/>
      <c r="T26" s="37"/>
      <c r="U26" s="37"/>
      <c r="V26" s="37"/>
      <c r="W26" s="37"/>
      <c r="X26" s="37"/>
      <c r="Y26" s="37"/>
      <c r="Z26" s="37"/>
      <c r="AA26" s="194"/>
    </row>
    <row r="27" spans="1:27" s="27" customFormat="1" ht="31.5" customHeight="1">
      <c r="A27" s="193" t="s">
        <v>34</v>
      </c>
      <c r="B27" s="115" t="s">
        <v>13</v>
      </c>
      <c r="C27" s="30"/>
      <c r="D27" s="30"/>
      <c r="E27" s="30"/>
      <c r="F27" s="30"/>
      <c r="G27" s="37"/>
      <c r="H27" s="37"/>
      <c r="I27" s="37"/>
      <c r="J27" s="37"/>
      <c r="K27" s="37"/>
      <c r="L27" s="37"/>
      <c r="M27" s="44">
        <f>SUM(M28:M29)</f>
        <v>19.073</v>
      </c>
      <c r="N27" s="61">
        <f>SUM(N28:N29)</f>
        <v>0</v>
      </c>
      <c r="O27" s="44">
        <f>SUM(O28:O29)</f>
        <v>2.262664000000001</v>
      </c>
      <c r="P27" s="44">
        <f>SUM(P28:P29)</f>
        <v>4.538895999999999</v>
      </c>
      <c r="Q27" s="44">
        <f>SUM(Q28:Q29)</f>
        <v>12.27144</v>
      </c>
      <c r="R27" s="37"/>
      <c r="S27" s="37"/>
      <c r="T27" s="37"/>
      <c r="U27" s="37"/>
      <c r="V27" s="37"/>
      <c r="W27" s="37"/>
      <c r="X27" s="37"/>
      <c r="Y27" s="37"/>
      <c r="Z27" s="37"/>
      <c r="AA27" s="194"/>
    </row>
    <row r="28" spans="1:27" s="27" customFormat="1" ht="32.25" customHeight="1">
      <c r="A28" s="195" t="s">
        <v>11</v>
      </c>
      <c r="B28" s="134" t="s">
        <v>36</v>
      </c>
      <c r="C28" s="26"/>
      <c r="D28" s="26"/>
      <c r="E28" s="26"/>
      <c r="F28" s="26"/>
      <c r="G28" s="38">
        <v>1967</v>
      </c>
      <c r="H28" s="38">
        <v>25</v>
      </c>
      <c r="I28" s="38"/>
      <c r="J28" s="38" t="s">
        <v>115</v>
      </c>
      <c r="K28" s="38">
        <v>1.556</v>
      </c>
      <c r="L28" s="38"/>
      <c r="M28" s="92">
        <f>'прил.1.1Перечень'!G43</f>
        <v>5.269</v>
      </c>
      <c r="N28" s="38"/>
      <c r="O28" s="181">
        <f>5.197-P28+(0.035+0.035*0.2)*1.18</f>
        <v>0.9546640000000006</v>
      </c>
      <c r="P28" s="181">
        <f>((2.996+0.035)+(2.996+0.035)*0.2)*1.18</f>
        <v>4.2918959999999995</v>
      </c>
      <c r="Q28" s="92">
        <f>M28-O28-P28</f>
        <v>0.02243999999999957</v>
      </c>
      <c r="R28" s="38"/>
      <c r="S28" s="38"/>
      <c r="T28" s="38"/>
      <c r="U28" s="38"/>
      <c r="V28" s="38">
        <v>2018</v>
      </c>
      <c r="W28" s="38">
        <v>25</v>
      </c>
      <c r="X28" s="38"/>
      <c r="Y28" s="38" t="s">
        <v>116</v>
      </c>
      <c r="Z28" s="38">
        <v>1.556</v>
      </c>
      <c r="AA28" s="197"/>
    </row>
    <row r="29" spans="1:27" s="27" customFormat="1" ht="69" customHeight="1">
      <c r="A29" s="195" t="s">
        <v>15</v>
      </c>
      <c r="B29" s="20" t="s">
        <v>317</v>
      </c>
      <c r="C29" s="26"/>
      <c r="D29" s="26"/>
      <c r="E29" s="26"/>
      <c r="F29" s="26"/>
      <c r="G29" s="38"/>
      <c r="H29" s="38"/>
      <c r="I29" s="38"/>
      <c r="J29" s="38"/>
      <c r="K29" s="38"/>
      <c r="L29" s="38"/>
      <c r="M29" s="209">
        <f>'прил.1.1Перечень'!G45</f>
        <v>13.804</v>
      </c>
      <c r="N29" s="208"/>
      <c r="O29" s="208">
        <f>0.364+1.191-P29</f>
        <v>1.3080000000000003</v>
      </c>
      <c r="P29" s="208">
        <v>0.247</v>
      </c>
      <c r="Q29" s="209">
        <f>M29-O29-P29</f>
        <v>12.249</v>
      </c>
      <c r="R29" s="208"/>
      <c r="S29" s="38"/>
      <c r="T29" s="38"/>
      <c r="U29" s="38"/>
      <c r="V29" s="38">
        <v>2019</v>
      </c>
      <c r="W29" s="38">
        <v>25</v>
      </c>
      <c r="X29" s="38"/>
      <c r="Y29" s="38" t="s">
        <v>206</v>
      </c>
      <c r="Z29" s="38" t="s">
        <v>204</v>
      </c>
      <c r="AA29" s="197"/>
    </row>
    <row r="30" spans="1:27" s="27" customFormat="1" ht="23.25" customHeight="1">
      <c r="A30" s="193" t="s">
        <v>35</v>
      </c>
      <c r="B30" s="115" t="s">
        <v>37</v>
      </c>
      <c r="C30" s="30"/>
      <c r="D30" s="30"/>
      <c r="E30" s="30"/>
      <c r="F30" s="30"/>
      <c r="G30" s="37"/>
      <c r="H30" s="37"/>
      <c r="I30" s="37"/>
      <c r="J30" s="37"/>
      <c r="K30" s="37"/>
      <c r="L30" s="37"/>
      <c r="M30" s="44">
        <f>M31+M33+M39+M42+M47</f>
        <v>36.58</v>
      </c>
      <c r="N30" s="37"/>
      <c r="O30" s="37"/>
      <c r="P30" s="44">
        <f>P31+P33+P39+P42+P47</f>
        <v>11.310000000000002</v>
      </c>
      <c r="Q30" s="44">
        <f>Q31+Q33+Q39+Q42+Q47</f>
        <v>25.27</v>
      </c>
      <c r="R30" s="37"/>
      <c r="S30" s="37"/>
      <c r="T30" s="37"/>
      <c r="U30" s="37"/>
      <c r="V30" s="37"/>
      <c r="W30" s="37"/>
      <c r="X30" s="37"/>
      <c r="Y30" s="37"/>
      <c r="Z30" s="37"/>
      <c r="AA30" s="194"/>
    </row>
    <row r="31" spans="1:27" s="27" customFormat="1" ht="21" customHeight="1">
      <c r="A31" s="193" t="s">
        <v>38</v>
      </c>
      <c r="B31" s="135" t="s">
        <v>39</v>
      </c>
      <c r="C31" s="26"/>
      <c r="D31" s="26"/>
      <c r="E31" s="26"/>
      <c r="F31" s="26"/>
      <c r="G31" s="38"/>
      <c r="H31" s="38"/>
      <c r="I31" s="38"/>
      <c r="J31" s="38"/>
      <c r="K31" s="38"/>
      <c r="L31" s="38"/>
      <c r="M31" s="37">
        <f>SUM(M32:M32)</f>
        <v>0.4</v>
      </c>
      <c r="N31" s="37"/>
      <c r="O31" s="37"/>
      <c r="P31" s="37">
        <f>SUM(P32:P32)</f>
        <v>0.4</v>
      </c>
      <c r="Q31" s="37"/>
      <c r="R31" s="38"/>
      <c r="S31" s="38"/>
      <c r="T31" s="38"/>
      <c r="U31" s="38"/>
      <c r="V31" s="38"/>
      <c r="W31" s="38"/>
      <c r="X31" s="38"/>
      <c r="Y31" s="38"/>
      <c r="Z31" s="38"/>
      <c r="AA31" s="197"/>
    </row>
    <row r="32" spans="1:27" s="27" customFormat="1" ht="27.75" customHeight="1">
      <c r="A32" s="195" t="s">
        <v>11</v>
      </c>
      <c r="B32" s="134" t="s">
        <v>106</v>
      </c>
      <c r="C32" s="26"/>
      <c r="D32" s="26"/>
      <c r="E32" s="26"/>
      <c r="F32" s="26"/>
      <c r="G32" s="38"/>
      <c r="H32" s="38"/>
      <c r="I32" s="38"/>
      <c r="J32" s="38"/>
      <c r="K32" s="38"/>
      <c r="L32" s="38"/>
      <c r="M32" s="92">
        <v>0.4</v>
      </c>
      <c r="N32" s="38"/>
      <c r="O32" s="38"/>
      <c r="P32" s="38">
        <v>0.4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97"/>
    </row>
    <row r="33" spans="1:27" s="27" customFormat="1" ht="22.5" customHeight="1">
      <c r="A33" s="193" t="s">
        <v>44</v>
      </c>
      <c r="B33" s="135" t="s">
        <v>47</v>
      </c>
      <c r="C33" s="26"/>
      <c r="D33" s="26"/>
      <c r="E33" s="26"/>
      <c r="F33" s="26"/>
      <c r="G33" s="38"/>
      <c r="H33" s="38"/>
      <c r="I33" s="38"/>
      <c r="J33" s="38"/>
      <c r="K33" s="38"/>
      <c r="L33" s="38"/>
      <c r="M33" s="37">
        <f>SUM(M34:M38)</f>
        <v>6.32</v>
      </c>
      <c r="N33" s="37"/>
      <c r="O33" s="37"/>
      <c r="P33" s="37">
        <f>SUM(P34:P38)</f>
        <v>6.32</v>
      </c>
      <c r="Q33" s="37"/>
      <c r="R33" s="38"/>
      <c r="S33" s="38"/>
      <c r="T33" s="38"/>
      <c r="U33" s="38"/>
      <c r="V33" s="38"/>
      <c r="W33" s="38"/>
      <c r="X33" s="38"/>
      <c r="Y33" s="38"/>
      <c r="Z33" s="38"/>
      <c r="AA33" s="197"/>
    </row>
    <row r="34" spans="1:27" s="27" customFormat="1" ht="40.5" customHeight="1">
      <c r="A34" s="195" t="s">
        <v>11</v>
      </c>
      <c r="B34" s="131" t="s">
        <v>83</v>
      </c>
      <c r="C34" s="26"/>
      <c r="D34" s="26"/>
      <c r="E34" s="26"/>
      <c r="F34" s="26"/>
      <c r="G34" s="38"/>
      <c r="H34" s="38"/>
      <c r="I34" s="38"/>
      <c r="J34" s="38"/>
      <c r="K34" s="38"/>
      <c r="L34" s="38"/>
      <c r="M34" s="38">
        <f>'прил.1.1Перечень'!G59</f>
        <v>1.5</v>
      </c>
      <c r="N34" s="38"/>
      <c r="O34" s="38"/>
      <c r="P34" s="38">
        <v>1.5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197"/>
    </row>
    <row r="35" spans="1:27" s="27" customFormat="1" ht="54.75" customHeight="1">
      <c r="A35" s="195" t="s">
        <v>15</v>
      </c>
      <c r="B35" s="131" t="s">
        <v>86</v>
      </c>
      <c r="C35" s="26"/>
      <c r="D35" s="26"/>
      <c r="E35" s="26"/>
      <c r="F35" s="26"/>
      <c r="G35" s="38"/>
      <c r="H35" s="38"/>
      <c r="I35" s="38"/>
      <c r="J35" s="38"/>
      <c r="K35" s="38"/>
      <c r="L35" s="38"/>
      <c r="M35" s="38">
        <f>'прил.1.1Перечень'!G61</f>
        <v>0.35</v>
      </c>
      <c r="N35" s="38"/>
      <c r="O35" s="38"/>
      <c r="P35" s="38">
        <v>0.35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97"/>
    </row>
    <row r="36" spans="1:27" s="27" customFormat="1" ht="54" customHeight="1">
      <c r="A36" s="195" t="s">
        <v>35</v>
      </c>
      <c r="B36" s="131" t="s">
        <v>87</v>
      </c>
      <c r="C36" s="26"/>
      <c r="D36" s="26"/>
      <c r="E36" s="26"/>
      <c r="F36" s="26"/>
      <c r="G36" s="38"/>
      <c r="H36" s="38"/>
      <c r="I36" s="38"/>
      <c r="J36" s="38"/>
      <c r="K36" s="38"/>
      <c r="L36" s="38"/>
      <c r="M36" s="38">
        <f>'прил.1.1Перечень'!G63</f>
        <v>0.57</v>
      </c>
      <c r="N36" s="38"/>
      <c r="O36" s="38"/>
      <c r="P36" s="38">
        <v>0.57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97"/>
    </row>
    <row r="37" spans="1:27" s="27" customFormat="1" ht="31.5" customHeight="1">
      <c r="A37" s="195" t="s">
        <v>109</v>
      </c>
      <c r="B37" s="131" t="s">
        <v>88</v>
      </c>
      <c r="C37" s="26"/>
      <c r="D37" s="26"/>
      <c r="E37" s="26"/>
      <c r="F37" s="26"/>
      <c r="G37" s="38"/>
      <c r="H37" s="38"/>
      <c r="I37" s="38"/>
      <c r="J37" s="38"/>
      <c r="K37" s="38"/>
      <c r="L37" s="38"/>
      <c r="M37" s="38">
        <f>'прил.1.1Перечень'!G64</f>
        <v>0.4</v>
      </c>
      <c r="N37" s="38"/>
      <c r="O37" s="38"/>
      <c r="P37" s="38">
        <v>0.4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197"/>
    </row>
    <row r="38" spans="1:27" s="27" customFormat="1" ht="42" customHeight="1">
      <c r="A38" s="195" t="s">
        <v>110</v>
      </c>
      <c r="B38" s="131" t="s">
        <v>85</v>
      </c>
      <c r="C38" s="26"/>
      <c r="D38" s="26"/>
      <c r="E38" s="26"/>
      <c r="F38" s="26"/>
      <c r="G38" s="38"/>
      <c r="H38" s="38"/>
      <c r="I38" s="38"/>
      <c r="J38" s="38"/>
      <c r="K38" s="38"/>
      <c r="L38" s="38"/>
      <c r="M38" s="38">
        <f>'прил.1.1Перечень'!G65</f>
        <v>3.5</v>
      </c>
      <c r="N38" s="38"/>
      <c r="O38" s="38"/>
      <c r="P38" s="38">
        <v>3.5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197"/>
    </row>
    <row r="39" spans="1:27" s="27" customFormat="1" ht="24.75" customHeight="1">
      <c r="A39" s="193" t="s">
        <v>45</v>
      </c>
      <c r="B39" s="60" t="s">
        <v>304</v>
      </c>
      <c r="C39" s="26"/>
      <c r="D39" s="26"/>
      <c r="E39" s="26"/>
      <c r="F39" s="26"/>
      <c r="G39" s="38"/>
      <c r="H39" s="38"/>
      <c r="I39" s="38"/>
      <c r="J39" s="38"/>
      <c r="K39" s="38"/>
      <c r="L39" s="38"/>
      <c r="M39" s="44">
        <f>SUM(M40:M41)</f>
        <v>4.13</v>
      </c>
      <c r="N39" s="37"/>
      <c r="O39" s="37"/>
      <c r="P39" s="44">
        <f>P40+P41</f>
        <v>4.13</v>
      </c>
      <c r="Q39" s="37"/>
      <c r="R39" s="38"/>
      <c r="S39" s="38"/>
      <c r="T39" s="38"/>
      <c r="U39" s="38"/>
      <c r="V39" s="38"/>
      <c r="W39" s="38"/>
      <c r="X39" s="38"/>
      <c r="Y39" s="38"/>
      <c r="Z39" s="38"/>
      <c r="AA39" s="197"/>
    </row>
    <row r="40" spans="1:27" s="27" customFormat="1" ht="42.75" customHeight="1">
      <c r="A40" s="195" t="s">
        <v>11</v>
      </c>
      <c r="B40" s="20" t="s">
        <v>108</v>
      </c>
      <c r="C40" s="26"/>
      <c r="D40" s="26"/>
      <c r="E40" s="26"/>
      <c r="F40" s="26"/>
      <c r="G40" s="38"/>
      <c r="H40" s="38"/>
      <c r="I40" s="38"/>
      <c r="J40" s="38"/>
      <c r="K40" s="38"/>
      <c r="L40" s="38"/>
      <c r="M40" s="92">
        <f>'прил.1.1Перечень'!G70</f>
        <v>0.6</v>
      </c>
      <c r="N40" s="37"/>
      <c r="O40" s="37"/>
      <c r="P40" s="92">
        <v>0.6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97"/>
    </row>
    <row r="41" spans="1:27" s="27" customFormat="1" ht="31.5" customHeight="1">
      <c r="A41" s="195" t="s">
        <v>15</v>
      </c>
      <c r="B41" s="20" t="s">
        <v>326</v>
      </c>
      <c r="C41" s="26"/>
      <c r="D41" s="26"/>
      <c r="E41" s="26"/>
      <c r="F41" s="26"/>
      <c r="G41" s="38"/>
      <c r="H41" s="38"/>
      <c r="I41" s="38"/>
      <c r="J41" s="38"/>
      <c r="K41" s="38"/>
      <c r="L41" s="38"/>
      <c r="M41" s="92">
        <f>'прил.1.1Перечень'!G72</f>
        <v>3.53</v>
      </c>
      <c r="N41" s="38"/>
      <c r="O41" s="38"/>
      <c r="P41" s="92">
        <f>M41</f>
        <v>3.53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97"/>
    </row>
    <row r="42" spans="1:27" s="27" customFormat="1" ht="33.75" customHeight="1">
      <c r="A42" s="193" t="s">
        <v>91</v>
      </c>
      <c r="B42" s="14" t="s">
        <v>95</v>
      </c>
      <c r="C42" s="26"/>
      <c r="D42" s="26"/>
      <c r="E42" s="26"/>
      <c r="F42" s="26"/>
      <c r="G42" s="38"/>
      <c r="H42" s="38"/>
      <c r="I42" s="38"/>
      <c r="J42" s="38"/>
      <c r="K42" s="38"/>
      <c r="L42" s="38"/>
      <c r="M42" s="37">
        <f>M43+M45</f>
        <v>13.73</v>
      </c>
      <c r="N42" s="37"/>
      <c r="O42" s="37"/>
      <c r="P42" s="37">
        <f>P43+P45</f>
        <v>0.46</v>
      </c>
      <c r="Q42" s="37">
        <f>Q43+Q45</f>
        <v>13.27</v>
      </c>
      <c r="R42" s="38"/>
      <c r="S42" s="38"/>
      <c r="T42" s="38"/>
      <c r="U42" s="38"/>
      <c r="V42" s="38"/>
      <c r="W42" s="38"/>
      <c r="X42" s="38"/>
      <c r="Y42" s="38"/>
      <c r="Z42" s="38"/>
      <c r="AA42" s="197"/>
    </row>
    <row r="43" spans="1:27" s="27" customFormat="1" ht="33.75" customHeight="1">
      <c r="A43" s="193" t="s">
        <v>93</v>
      </c>
      <c r="B43" s="14" t="s">
        <v>92</v>
      </c>
      <c r="C43" s="26"/>
      <c r="D43" s="26"/>
      <c r="E43" s="26"/>
      <c r="F43" s="26"/>
      <c r="G43" s="38"/>
      <c r="H43" s="38"/>
      <c r="I43" s="38"/>
      <c r="J43" s="38"/>
      <c r="K43" s="38"/>
      <c r="L43" s="38"/>
      <c r="M43" s="37">
        <f>SUM(M44:M44)</f>
        <v>13.27</v>
      </c>
      <c r="N43" s="37"/>
      <c r="O43" s="37"/>
      <c r="P43" s="37">
        <f>SUM(P44:P44)</f>
        <v>0</v>
      </c>
      <c r="Q43" s="37">
        <f>M43</f>
        <v>13.27</v>
      </c>
      <c r="R43" s="38"/>
      <c r="S43" s="38"/>
      <c r="T43" s="38"/>
      <c r="U43" s="38"/>
      <c r="V43" s="38"/>
      <c r="W43" s="38"/>
      <c r="X43" s="38"/>
      <c r="Y43" s="38"/>
      <c r="Z43" s="38"/>
      <c r="AA43" s="197"/>
    </row>
    <row r="44" spans="1:27" s="27" customFormat="1" ht="90">
      <c r="A44" s="195" t="s">
        <v>11</v>
      </c>
      <c r="B44" s="20" t="s">
        <v>315</v>
      </c>
      <c r="C44" s="26"/>
      <c r="D44" s="26"/>
      <c r="E44" s="26"/>
      <c r="F44" s="26"/>
      <c r="G44" s="38"/>
      <c r="H44" s="38"/>
      <c r="I44" s="38"/>
      <c r="J44" s="38"/>
      <c r="K44" s="38"/>
      <c r="L44" s="38"/>
      <c r="M44" s="92">
        <f>'прил.1.1Перечень'!G75</f>
        <v>13.27</v>
      </c>
      <c r="N44" s="38"/>
      <c r="O44" s="38"/>
      <c r="P44" s="38"/>
      <c r="Q44" s="92">
        <f>M44</f>
        <v>13.27</v>
      </c>
      <c r="R44" s="38"/>
      <c r="S44" s="38"/>
      <c r="T44" s="38"/>
      <c r="U44" s="38"/>
      <c r="V44" s="38"/>
      <c r="W44" s="38"/>
      <c r="X44" s="38"/>
      <c r="Y44" s="38"/>
      <c r="Z44" s="38"/>
      <c r="AA44" s="197"/>
    </row>
    <row r="45" spans="1:27" s="27" customFormat="1" ht="33.75" customHeight="1">
      <c r="A45" s="193" t="s">
        <v>94</v>
      </c>
      <c r="B45" s="14" t="s">
        <v>97</v>
      </c>
      <c r="C45" s="26"/>
      <c r="D45" s="26"/>
      <c r="E45" s="26"/>
      <c r="F45" s="26"/>
      <c r="G45" s="38"/>
      <c r="H45" s="38"/>
      <c r="I45" s="38"/>
      <c r="J45" s="38"/>
      <c r="K45" s="38"/>
      <c r="L45" s="38"/>
      <c r="M45" s="37">
        <f>M46</f>
        <v>0.46</v>
      </c>
      <c r="N45" s="37"/>
      <c r="O45" s="37"/>
      <c r="P45" s="37">
        <f>P46</f>
        <v>0.46</v>
      </c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197"/>
    </row>
    <row r="46" spans="1:27" s="27" customFormat="1" ht="33.75" customHeight="1">
      <c r="A46" s="198" t="s">
        <v>11</v>
      </c>
      <c r="B46" s="20" t="s">
        <v>338</v>
      </c>
      <c r="C46" s="26"/>
      <c r="D46" s="26"/>
      <c r="E46" s="26"/>
      <c r="F46" s="26"/>
      <c r="G46" s="38"/>
      <c r="H46" s="38"/>
      <c r="I46" s="38"/>
      <c r="J46" s="38"/>
      <c r="K46" s="38"/>
      <c r="L46" s="38"/>
      <c r="M46" s="38">
        <v>0.46</v>
      </c>
      <c r="N46" s="38"/>
      <c r="O46" s="38"/>
      <c r="P46" s="38">
        <v>0.46</v>
      </c>
      <c r="Q46" s="37"/>
      <c r="R46" s="38"/>
      <c r="S46" s="38"/>
      <c r="T46" s="38"/>
      <c r="U46" s="38"/>
      <c r="V46" s="38"/>
      <c r="W46" s="38"/>
      <c r="X46" s="38"/>
      <c r="Y46" s="38"/>
      <c r="Z46" s="38"/>
      <c r="AA46" s="197"/>
    </row>
    <row r="47" spans="1:27" s="27" customFormat="1" ht="33.75" customHeight="1">
      <c r="A47" s="193" t="s">
        <v>100</v>
      </c>
      <c r="B47" s="14" t="s">
        <v>101</v>
      </c>
      <c r="C47" s="26"/>
      <c r="D47" s="26"/>
      <c r="E47" s="26"/>
      <c r="F47" s="26"/>
      <c r="G47" s="178"/>
      <c r="H47" s="178"/>
      <c r="I47" s="178"/>
      <c r="J47" s="178"/>
      <c r="K47" s="178"/>
      <c r="L47" s="178"/>
      <c r="M47" s="44">
        <f>M48</f>
        <v>12</v>
      </c>
      <c r="N47" s="44"/>
      <c r="O47" s="44"/>
      <c r="P47" s="44"/>
      <c r="Q47" s="44">
        <f>M47</f>
        <v>12</v>
      </c>
      <c r="R47" s="178"/>
      <c r="S47" s="178"/>
      <c r="T47" s="178"/>
      <c r="U47" s="178"/>
      <c r="V47" s="178"/>
      <c r="W47" s="178"/>
      <c r="X47" s="178"/>
      <c r="Y47" s="178"/>
      <c r="Z47" s="178"/>
      <c r="AA47" s="197"/>
    </row>
    <row r="48" spans="1:27" s="27" customFormat="1" ht="33.75" customHeight="1" thickBot="1">
      <c r="A48" s="201" t="s">
        <v>11</v>
      </c>
      <c r="B48" s="202" t="s">
        <v>228</v>
      </c>
      <c r="C48" s="203"/>
      <c r="D48" s="203"/>
      <c r="E48" s="203"/>
      <c r="F48" s="203"/>
      <c r="G48" s="204"/>
      <c r="H48" s="204"/>
      <c r="I48" s="204"/>
      <c r="J48" s="204"/>
      <c r="K48" s="204"/>
      <c r="L48" s="204"/>
      <c r="M48" s="216">
        <v>12</v>
      </c>
      <c r="N48" s="217"/>
      <c r="O48" s="217"/>
      <c r="P48" s="217"/>
      <c r="Q48" s="217">
        <f>M48</f>
        <v>12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5"/>
    </row>
    <row r="49" spans="1:27" s="27" customFormat="1" ht="33" customHeight="1" hidden="1">
      <c r="A49" s="186" t="s">
        <v>35</v>
      </c>
      <c r="B49" s="187"/>
      <c r="C49" s="188"/>
      <c r="D49" s="188"/>
      <c r="E49" s="188"/>
      <c r="F49" s="188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>
        <f>M49</f>
        <v>0</v>
      </c>
      <c r="R49" s="179"/>
      <c r="S49" s="179"/>
      <c r="T49" s="179"/>
      <c r="U49" s="179"/>
      <c r="V49" s="179"/>
      <c r="W49" s="179"/>
      <c r="X49" s="179"/>
      <c r="Y49" s="179"/>
      <c r="Z49" s="179"/>
      <c r="AA49" s="189"/>
    </row>
    <row r="50" spans="1:27" s="27" customFormat="1" ht="10.5" customHeight="1" hidden="1">
      <c r="A50" s="256" t="s">
        <v>21</v>
      </c>
      <c r="B50" s="257"/>
      <c r="C50" s="24"/>
      <c r="D50" s="24"/>
      <c r="E50" s="24"/>
      <c r="F50" s="24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</row>
    <row r="51" spans="1:27" s="27" customFormat="1" ht="44.25" customHeight="1" hidden="1">
      <c r="A51" s="28"/>
      <c r="B51" s="29" t="s">
        <v>22</v>
      </c>
      <c r="C51" s="24"/>
      <c r="D51" s="24"/>
      <c r="E51" s="24"/>
      <c r="F51" s="24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 s="27" customFormat="1" ht="10.5" customHeight="1" hidden="1">
      <c r="A52" s="31" t="s">
        <v>11</v>
      </c>
      <c r="B52" s="47" t="s">
        <v>14</v>
      </c>
      <c r="C52" s="32"/>
      <c r="D52" s="32"/>
      <c r="E52" s="32"/>
      <c r="F52" s="3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6"/>
    </row>
    <row r="53" spans="1:27" s="27" customFormat="1" ht="10.5" customHeight="1" hidden="1">
      <c r="A53" s="31" t="s">
        <v>15</v>
      </c>
      <c r="B53" s="47" t="s">
        <v>16</v>
      </c>
      <c r="C53" s="32"/>
      <c r="D53" s="32"/>
      <c r="E53" s="32"/>
      <c r="F53" s="3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6"/>
    </row>
    <row r="54" spans="1:27" s="27" customFormat="1" ht="10.5" customHeight="1" hidden="1">
      <c r="A54" s="31" t="s">
        <v>17</v>
      </c>
      <c r="B54" s="47"/>
      <c r="C54" s="32"/>
      <c r="D54" s="32"/>
      <c r="E54" s="32"/>
      <c r="F54" s="3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6"/>
    </row>
    <row r="55" s="27" customFormat="1" ht="3" customHeight="1"/>
    <row r="56" s="33" customFormat="1" ht="31.5" customHeight="1"/>
    <row r="57" spans="2:16" s="112" customFormat="1" ht="30" customHeight="1">
      <c r="B57" s="112" t="s">
        <v>307</v>
      </c>
      <c r="P57" s="112" t="s">
        <v>229</v>
      </c>
    </row>
    <row r="58" spans="1:18" s="5" customFormat="1" ht="12.75">
      <c r="A58" s="12"/>
      <c r="B58" s="40"/>
      <c r="C58" s="40"/>
      <c r="D58" s="40"/>
      <c r="E58" s="41"/>
      <c r="F58" s="42"/>
      <c r="M58" s="13"/>
      <c r="N58" s="13"/>
      <c r="O58" s="43"/>
      <c r="P58" s="43"/>
      <c r="Q58" s="43"/>
      <c r="R58" s="43"/>
    </row>
    <row r="59" spans="1:19" s="5" customFormat="1" ht="26.25" customHeight="1">
      <c r="A59" s="12"/>
      <c r="B59" s="230" t="s">
        <v>188</v>
      </c>
      <c r="C59" s="230"/>
      <c r="D59" s="230"/>
      <c r="E59" s="230"/>
      <c r="F59" s="41"/>
      <c r="G59" s="42"/>
      <c r="N59" s="13"/>
      <c r="O59" s="13"/>
      <c r="P59" s="231" t="s">
        <v>212</v>
      </c>
      <c r="Q59" s="231"/>
      <c r="R59" s="231"/>
      <c r="S59" s="231"/>
    </row>
    <row r="60" spans="1:19" s="5" customFormat="1" ht="12.75">
      <c r="A60" s="12"/>
      <c r="B60" s="40"/>
      <c r="C60" s="40"/>
      <c r="D60" s="40"/>
      <c r="E60" s="40"/>
      <c r="F60" s="41"/>
      <c r="G60" s="42"/>
      <c r="N60" s="13"/>
      <c r="O60" s="13"/>
      <c r="P60" s="43"/>
      <c r="Q60" s="43"/>
      <c r="R60" s="12"/>
      <c r="S60" s="12"/>
    </row>
    <row r="61" spans="1:19" s="5" customFormat="1" ht="26.25" customHeight="1">
      <c r="A61" s="12"/>
      <c r="B61" s="230" t="s">
        <v>327</v>
      </c>
      <c r="C61" s="230"/>
      <c r="D61" s="230"/>
      <c r="E61" s="230"/>
      <c r="F61" s="41"/>
      <c r="G61" s="42"/>
      <c r="N61" s="13"/>
      <c r="O61" s="13"/>
      <c r="P61" s="231" t="s">
        <v>357</v>
      </c>
      <c r="Q61" s="231"/>
      <c r="R61" s="231"/>
      <c r="S61" s="231"/>
    </row>
  </sheetData>
  <sheetProtection/>
  <mergeCells count="30">
    <mergeCell ref="B59:E59"/>
    <mergeCell ref="R10:U10"/>
    <mergeCell ref="C9:L9"/>
    <mergeCell ref="C24:C25"/>
    <mergeCell ref="E24:E25"/>
    <mergeCell ref="F24:F25"/>
    <mergeCell ref="R24:R25"/>
    <mergeCell ref="T24:T25"/>
    <mergeCell ref="U24:U25"/>
    <mergeCell ref="A50:B50"/>
    <mergeCell ref="X1:AA1"/>
    <mergeCell ref="X5:AA5"/>
    <mergeCell ref="Y6:Z6"/>
    <mergeCell ref="X4:AA4"/>
    <mergeCell ref="AA10:AA11"/>
    <mergeCell ref="R9:AA9"/>
    <mergeCell ref="X3:AA3"/>
    <mergeCell ref="A3:W3"/>
    <mergeCell ref="A4:W4"/>
    <mergeCell ref="L10:L11"/>
    <mergeCell ref="B61:E61"/>
    <mergeCell ref="P61:S61"/>
    <mergeCell ref="A9:A10"/>
    <mergeCell ref="V10:Z10"/>
    <mergeCell ref="A2:W2"/>
    <mergeCell ref="G10:K10"/>
    <mergeCell ref="B9:B11"/>
    <mergeCell ref="C10:F10"/>
    <mergeCell ref="M9:Q10"/>
    <mergeCell ref="P59:S59"/>
  </mergeCells>
  <printOptions/>
  <pageMargins left="0.1968503937007874" right="0.31496062992125984" top="0.1968503937007874" bottom="0.3937007874015748" header="0.1968503937007874" footer="0.1968503937007874"/>
  <pageSetup fitToHeight="4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zoomScale="98" zoomScaleNormal="98" zoomScaleSheetLayoutView="86" zoomScalePageLayoutView="0" workbookViewId="0" topLeftCell="A16">
      <selection activeCell="A28" sqref="A28"/>
    </sheetView>
  </sheetViews>
  <sheetFormatPr defaultColWidth="0.875" defaultRowHeight="12.75"/>
  <cols>
    <col min="1" max="1" width="5.75390625" style="1" customWidth="1"/>
    <col min="2" max="2" width="22.75390625" style="1" customWidth="1"/>
    <col min="3" max="3" width="5.25390625" style="34" customWidth="1"/>
    <col min="4" max="4" width="5.75390625" style="34" customWidth="1"/>
    <col min="5" max="6" width="7.00390625" style="34" customWidth="1"/>
    <col min="7" max="7" width="5.75390625" style="1" customWidth="1"/>
    <col min="8" max="8" width="5.875" style="1" customWidth="1"/>
    <col min="9" max="9" width="7.125" style="1" customWidth="1"/>
    <col min="10" max="10" width="6.875" style="1" customWidth="1"/>
    <col min="11" max="11" width="12.125" style="1" customWidth="1"/>
    <col min="12" max="13" width="5.125" style="1" customWidth="1"/>
    <col min="14" max="14" width="7.25390625" style="1" customWidth="1"/>
    <col min="15" max="15" width="5.875" style="1" customWidth="1"/>
    <col min="16" max="16" width="5.375" style="1" customWidth="1"/>
    <col min="17" max="17" width="6.625" style="1" customWidth="1"/>
    <col min="18" max="18" width="6.75390625" style="1" customWidth="1"/>
    <col min="19" max="19" width="6.875" style="1" customWidth="1"/>
    <col min="20" max="20" width="5.125" style="1" customWidth="1"/>
    <col min="21" max="22" width="5.25390625" style="1" customWidth="1"/>
    <col min="23" max="24" width="9.625" style="1" customWidth="1"/>
    <col min="25" max="25" width="9.75390625" style="1" customWidth="1"/>
    <col min="26" max="26" width="7.75390625" style="1" customWidth="1"/>
    <col min="27" max="27" width="11.25390625" style="1" customWidth="1"/>
    <col min="28" max="16384" width="0.875" style="1" customWidth="1"/>
  </cols>
  <sheetData>
    <row r="1" spans="24:27" s="53" customFormat="1" ht="30.75" customHeight="1">
      <c r="X1" s="270" t="s">
        <v>131</v>
      </c>
      <c r="Y1" s="270"/>
      <c r="Z1" s="270"/>
      <c r="AA1" s="270"/>
    </row>
    <row r="2" spans="14:27" s="53" customFormat="1" ht="9.75" customHeight="1">
      <c r="N2" s="100"/>
      <c r="O2" s="100"/>
      <c r="P2" s="100"/>
      <c r="Q2" s="100"/>
      <c r="X2" s="105"/>
      <c r="Y2" s="105"/>
      <c r="Z2" s="105"/>
      <c r="AA2" s="105"/>
    </row>
    <row r="3" spans="14:27" s="53" customFormat="1" ht="27.75" customHeight="1">
      <c r="N3" s="100"/>
      <c r="O3" s="100"/>
      <c r="P3" s="100"/>
      <c r="Q3" s="100"/>
      <c r="X3" s="272" t="s">
        <v>221</v>
      </c>
      <c r="Y3" s="272"/>
      <c r="Z3" s="272"/>
      <c r="AA3" s="272"/>
    </row>
    <row r="4" spans="1:27" s="105" customFormat="1" ht="16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X4" s="263" t="s">
        <v>223</v>
      </c>
      <c r="Y4" s="263"/>
      <c r="Z4" s="263"/>
      <c r="AA4" s="263"/>
    </row>
    <row r="5" spans="24:27" s="53" customFormat="1" ht="9" customHeight="1">
      <c r="X5" s="271" t="s">
        <v>8</v>
      </c>
      <c r="Y5" s="271"/>
      <c r="Z5" s="271"/>
      <c r="AA5" s="271"/>
    </row>
    <row r="6" spans="11:27" s="53" customFormat="1" ht="9" customHeight="1">
      <c r="K6" s="54"/>
      <c r="L6" s="54"/>
      <c r="X6" s="51" t="s">
        <v>130</v>
      </c>
      <c r="Y6" s="258"/>
      <c r="Z6" s="258"/>
      <c r="AA6" s="52" t="s">
        <v>343</v>
      </c>
    </row>
    <row r="7" spans="1:27" s="53" customFormat="1" ht="10.5" customHeight="1">
      <c r="A7" s="107"/>
      <c r="B7" s="107"/>
      <c r="C7" s="107"/>
      <c r="D7" s="107"/>
      <c r="E7" s="107"/>
      <c r="F7" s="107"/>
      <c r="G7" s="107"/>
      <c r="H7" s="107"/>
      <c r="K7" s="54"/>
      <c r="L7" s="54"/>
      <c r="X7" s="54"/>
      <c r="Y7" s="54"/>
      <c r="Z7" s="54"/>
      <c r="AA7" s="54"/>
    </row>
    <row r="8" spans="1:27" s="53" customFormat="1" ht="21.75" customHeight="1">
      <c r="A8" s="273" t="s">
        <v>344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</row>
    <row r="9" spans="3:27" s="108" customFormat="1" ht="11.25">
      <c r="C9" s="109"/>
      <c r="D9" s="109"/>
      <c r="E9" s="109"/>
      <c r="F9" s="109"/>
      <c r="AA9" s="108" t="s">
        <v>227</v>
      </c>
    </row>
    <row r="10" spans="1:27" ht="9" customHeight="1">
      <c r="A10" s="262" t="s">
        <v>0</v>
      </c>
      <c r="B10" s="262" t="s">
        <v>49</v>
      </c>
      <c r="C10" s="264" t="s">
        <v>69</v>
      </c>
      <c r="D10" s="264"/>
      <c r="E10" s="264"/>
      <c r="F10" s="264"/>
      <c r="G10" s="261" t="s">
        <v>70</v>
      </c>
      <c r="H10" s="261"/>
      <c r="I10" s="261"/>
      <c r="J10" s="261"/>
      <c r="K10" s="261" t="s">
        <v>305</v>
      </c>
      <c r="L10" s="260" t="s">
        <v>71</v>
      </c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</row>
    <row r="11" spans="1:27" ht="9" customHeight="1">
      <c r="A11" s="262"/>
      <c r="B11" s="262"/>
      <c r="C11" s="264"/>
      <c r="D11" s="264"/>
      <c r="E11" s="264"/>
      <c r="F11" s="264"/>
      <c r="G11" s="261"/>
      <c r="H11" s="261"/>
      <c r="I11" s="261"/>
      <c r="J11" s="261"/>
      <c r="K11" s="261"/>
      <c r="L11" s="260" t="s">
        <v>345</v>
      </c>
      <c r="M11" s="260"/>
      <c r="N11" s="260"/>
      <c r="O11" s="260"/>
      <c r="P11" s="260"/>
      <c r="Q11" s="261" t="s">
        <v>306</v>
      </c>
      <c r="R11" s="261" t="s">
        <v>346</v>
      </c>
      <c r="S11" s="260" t="s">
        <v>72</v>
      </c>
      <c r="T11" s="260" t="s">
        <v>345</v>
      </c>
      <c r="U11" s="260"/>
      <c r="V11" s="260"/>
      <c r="W11" s="260"/>
      <c r="X11" s="260"/>
      <c r="Y11" s="261" t="s">
        <v>306</v>
      </c>
      <c r="Z11" s="261" t="s">
        <v>346</v>
      </c>
      <c r="AA11" s="260" t="s">
        <v>72</v>
      </c>
    </row>
    <row r="12" spans="1:27" ht="54.75" customHeight="1">
      <c r="A12" s="37"/>
      <c r="B12" s="262"/>
      <c r="C12" s="264" t="s">
        <v>73</v>
      </c>
      <c r="D12" s="264"/>
      <c r="E12" s="264"/>
      <c r="F12" s="264"/>
      <c r="G12" s="261" t="s">
        <v>73</v>
      </c>
      <c r="H12" s="261"/>
      <c r="I12" s="261"/>
      <c r="J12" s="261"/>
      <c r="K12" s="261"/>
      <c r="L12" s="84" t="s">
        <v>74</v>
      </c>
      <c r="M12" s="84" t="s">
        <v>75</v>
      </c>
      <c r="N12" s="84" t="s">
        <v>76</v>
      </c>
      <c r="O12" s="84" t="s">
        <v>77</v>
      </c>
      <c r="P12" s="84" t="s">
        <v>25</v>
      </c>
      <c r="Q12" s="261"/>
      <c r="R12" s="261"/>
      <c r="S12" s="260"/>
      <c r="T12" s="84" t="s">
        <v>74</v>
      </c>
      <c r="U12" s="84" t="s">
        <v>75</v>
      </c>
      <c r="V12" s="84" t="s">
        <v>76</v>
      </c>
      <c r="W12" s="84" t="s">
        <v>77</v>
      </c>
      <c r="X12" s="84" t="s">
        <v>25</v>
      </c>
      <c r="Y12" s="261"/>
      <c r="Z12" s="261"/>
      <c r="AA12" s="260"/>
    </row>
    <row r="13" spans="1:27" ht="11.25">
      <c r="A13" s="85"/>
      <c r="B13" s="37"/>
      <c r="C13" s="86">
        <v>2019</v>
      </c>
      <c r="D13" s="86">
        <v>2020</v>
      </c>
      <c r="E13" s="86">
        <v>2021</v>
      </c>
      <c r="F13" s="86" t="s">
        <v>72</v>
      </c>
      <c r="G13" s="86">
        <v>2019</v>
      </c>
      <c r="H13" s="86">
        <v>2020</v>
      </c>
      <c r="I13" s="86">
        <v>2021</v>
      </c>
      <c r="J13" s="84" t="s">
        <v>72</v>
      </c>
      <c r="K13" s="84" t="s">
        <v>78</v>
      </c>
      <c r="L13" s="260" t="s">
        <v>79</v>
      </c>
      <c r="M13" s="260"/>
      <c r="N13" s="260"/>
      <c r="O13" s="260"/>
      <c r="P13" s="260"/>
      <c r="Q13" s="260"/>
      <c r="R13" s="260"/>
      <c r="S13" s="260"/>
      <c r="T13" s="260" t="s">
        <v>78</v>
      </c>
      <c r="U13" s="260"/>
      <c r="V13" s="260"/>
      <c r="W13" s="260"/>
      <c r="X13" s="260"/>
      <c r="Y13" s="260"/>
      <c r="Z13" s="260"/>
      <c r="AA13" s="260"/>
    </row>
    <row r="14" spans="1:27" ht="15" customHeight="1" hidden="1">
      <c r="A14" s="19" t="s">
        <v>11</v>
      </c>
      <c r="B14" s="38">
        <v>2</v>
      </c>
      <c r="C14" s="86">
        <v>3</v>
      </c>
      <c r="D14" s="86">
        <v>4</v>
      </c>
      <c r="E14" s="86">
        <v>5</v>
      </c>
      <c r="F14" s="86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  <c r="T14" s="84">
        <v>20</v>
      </c>
      <c r="U14" s="84">
        <v>21</v>
      </c>
      <c r="V14" s="84">
        <v>22</v>
      </c>
      <c r="W14" s="84">
        <v>23</v>
      </c>
      <c r="X14" s="84">
        <v>24</v>
      </c>
      <c r="Y14" s="84">
        <v>25</v>
      </c>
      <c r="Z14" s="84">
        <v>26</v>
      </c>
      <c r="AA14" s="84">
        <v>27</v>
      </c>
    </row>
    <row r="15" spans="1:27" ht="18" customHeight="1">
      <c r="A15" s="101"/>
      <c r="B15" s="102" t="s">
        <v>10</v>
      </c>
      <c r="C15" s="87"/>
      <c r="D15" s="87"/>
      <c r="E15" s="87"/>
      <c r="F15" s="87"/>
      <c r="G15" s="88"/>
      <c r="H15" s="88"/>
      <c r="I15" s="88"/>
      <c r="J15" s="88"/>
      <c r="K15" s="35">
        <f>SUM(K16+K29+K33)</f>
        <v>135.78</v>
      </c>
      <c r="L15" s="89"/>
      <c r="M15" s="89"/>
      <c r="N15" s="89"/>
      <c r="O15" s="89"/>
      <c r="P15" s="89"/>
      <c r="Q15" s="89"/>
      <c r="R15" s="89"/>
      <c r="S15" s="89"/>
      <c r="T15" s="35">
        <f aca="true" t="shared" si="0" ref="T15:AA15">SUM(T16+T29+T33)</f>
        <v>1.24</v>
      </c>
      <c r="U15" s="35">
        <f t="shared" si="0"/>
        <v>6.739999999999999</v>
      </c>
      <c r="V15" s="35">
        <f t="shared" si="0"/>
        <v>3.8200000000000003</v>
      </c>
      <c r="W15" s="35">
        <f t="shared" si="0"/>
        <v>54.62</v>
      </c>
      <c r="X15" s="62">
        <f t="shared" si="0"/>
        <v>66.41999999999999</v>
      </c>
      <c r="Y15" s="35">
        <f t="shared" si="0"/>
        <v>65.97</v>
      </c>
      <c r="Z15" s="35">
        <f t="shared" si="0"/>
        <v>3.39</v>
      </c>
      <c r="AA15" s="35">
        <f t="shared" si="0"/>
        <v>135.78</v>
      </c>
    </row>
    <row r="16" spans="1:27" ht="33" customHeight="1">
      <c r="A16" s="17" t="s">
        <v>11</v>
      </c>
      <c r="B16" s="102" t="s">
        <v>12</v>
      </c>
      <c r="C16" s="87"/>
      <c r="D16" s="87"/>
      <c r="E16" s="87"/>
      <c r="F16" s="87"/>
      <c r="G16" s="88"/>
      <c r="H16" s="88"/>
      <c r="I16" s="88"/>
      <c r="J16" s="88"/>
      <c r="K16" s="35">
        <f>SUM(K17)</f>
        <v>88.59</v>
      </c>
      <c r="L16" s="89"/>
      <c r="M16" s="89"/>
      <c r="N16" s="89"/>
      <c r="O16" s="89"/>
      <c r="P16" s="89"/>
      <c r="Q16" s="89"/>
      <c r="R16" s="89"/>
      <c r="S16" s="89"/>
      <c r="T16" s="35">
        <f aca="true" t="shared" si="1" ref="T16:AA16">SUM(T17)</f>
        <v>0</v>
      </c>
      <c r="U16" s="35">
        <f t="shared" si="1"/>
        <v>0</v>
      </c>
      <c r="V16" s="35">
        <f t="shared" si="1"/>
        <v>0</v>
      </c>
      <c r="W16" s="35">
        <f t="shared" si="1"/>
        <v>38.05</v>
      </c>
      <c r="X16" s="35">
        <f t="shared" si="1"/>
        <v>38.05</v>
      </c>
      <c r="Y16" s="35">
        <f t="shared" si="1"/>
        <v>50.53999999999999</v>
      </c>
      <c r="Z16" s="35">
        <f t="shared" si="1"/>
        <v>0</v>
      </c>
      <c r="AA16" s="35">
        <f t="shared" si="1"/>
        <v>88.58999999999999</v>
      </c>
    </row>
    <row r="17" spans="1:27" ht="55.5" customHeight="1">
      <c r="A17" s="17" t="s">
        <v>30</v>
      </c>
      <c r="B17" s="102" t="s">
        <v>13</v>
      </c>
      <c r="C17" s="87"/>
      <c r="D17" s="87"/>
      <c r="E17" s="87"/>
      <c r="F17" s="87"/>
      <c r="G17" s="88"/>
      <c r="H17" s="88"/>
      <c r="I17" s="88"/>
      <c r="J17" s="88"/>
      <c r="K17" s="35">
        <f>SUM(K18+K20+K22+K25)</f>
        <v>88.59</v>
      </c>
      <c r="L17" s="89"/>
      <c r="M17" s="89"/>
      <c r="N17" s="89"/>
      <c r="O17" s="89"/>
      <c r="P17" s="89"/>
      <c r="Q17" s="89"/>
      <c r="R17" s="89"/>
      <c r="S17" s="89"/>
      <c r="T17" s="35">
        <f>SUM(T18+T20+T22+T25)</f>
        <v>0</v>
      </c>
      <c r="U17" s="35">
        <f>SUM(U18+U20+U22+U25)</f>
        <v>0</v>
      </c>
      <c r="V17" s="35">
        <f>SUM(V18+V20+V22+V25)</f>
        <v>0</v>
      </c>
      <c r="W17" s="35">
        <f>SUM(W18+W20+W22+W25)</f>
        <v>38.05</v>
      </c>
      <c r="X17" s="58">
        <f>W17+V17+U17+T17</f>
        <v>38.05</v>
      </c>
      <c r="Y17" s="35">
        <f>SUM(Y18+Y20+Y22+Y25)</f>
        <v>50.53999999999999</v>
      </c>
      <c r="Z17" s="35">
        <f>SUM(Z18+Z20+Z22+Z25)</f>
        <v>0</v>
      </c>
      <c r="AA17" s="62">
        <f aca="true" t="shared" si="2" ref="AA17:AA52">X17+Y17+Z17</f>
        <v>88.58999999999999</v>
      </c>
    </row>
    <row r="18" spans="1:27" ht="19.5" customHeight="1">
      <c r="A18" s="17" t="s">
        <v>123</v>
      </c>
      <c r="B18" s="14" t="s">
        <v>128</v>
      </c>
      <c r="C18" s="87"/>
      <c r="D18" s="87"/>
      <c r="E18" s="87"/>
      <c r="F18" s="87"/>
      <c r="G18" s="88"/>
      <c r="H18" s="88"/>
      <c r="I18" s="88"/>
      <c r="J18" s="88"/>
      <c r="K18" s="35">
        <f>SUM(K19:K19)</f>
        <v>2.61</v>
      </c>
      <c r="L18" s="89"/>
      <c r="M18" s="89"/>
      <c r="N18" s="89"/>
      <c r="O18" s="89"/>
      <c r="P18" s="89"/>
      <c r="Q18" s="89"/>
      <c r="R18" s="89"/>
      <c r="S18" s="89"/>
      <c r="T18" s="35">
        <f aca="true" t="shared" si="3" ref="T18:AA18">SUM(T19:T19)</f>
        <v>0</v>
      </c>
      <c r="U18" s="35">
        <f t="shared" si="3"/>
        <v>0</v>
      </c>
      <c r="V18" s="35">
        <f t="shared" si="3"/>
        <v>0</v>
      </c>
      <c r="W18" s="35">
        <f t="shared" si="3"/>
        <v>0</v>
      </c>
      <c r="X18" s="62">
        <f t="shared" si="3"/>
        <v>0</v>
      </c>
      <c r="Y18" s="35">
        <f t="shared" si="3"/>
        <v>2.61</v>
      </c>
      <c r="Z18" s="35">
        <f t="shared" si="3"/>
        <v>0</v>
      </c>
      <c r="AA18" s="62">
        <f t="shared" si="3"/>
        <v>2.61</v>
      </c>
    </row>
    <row r="19" spans="1:27" ht="45">
      <c r="A19" s="19" t="s">
        <v>11</v>
      </c>
      <c r="B19" s="20" t="s">
        <v>186</v>
      </c>
      <c r="C19" s="87"/>
      <c r="D19" s="38" t="s">
        <v>207</v>
      </c>
      <c r="E19" s="87"/>
      <c r="F19" s="38" t="s">
        <v>207</v>
      </c>
      <c r="G19" s="88"/>
      <c r="H19" s="38" t="s">
        <v>207</v>
      </c>
      <c r="I19" s="88"/>
      <c r="J19" s="38" t="s">
        <v>207</v>
      </c>
      <c r="K19" s="55">
        <f>ROUND(('прил.1.1Перечень'!G17/1.18),2)</f>
        <v>2.61</v>
      </c>
      <c r="L19" s="88"/>
      <c r="M19" s="38"/>
      <c r="N19" s="88"/>
      <c r="O19" s="88"/>
      <c r="P19" s="38"/>
      <c r="Q19" s="38" t="s">
        <v>207</v>
      </c>
      <c r="R19" s="38"/>
      <c r="S19" s="171" t="str">
        <f>Q19</f>
        <v>ВЛ-6кВ 3,410 км</v>
      </c>
      <c r="T19" s="90"/>
      <c r="U19" s="58"/>
      <c r="V19" s="90"/>
      <c r="W19" s="90"/>
      <c r="X19" s="58"/>
      <c r="Y19" s="58">
        <f>K19</f>
        <v>2.61</v>
      </c>
      <c r="Z19" s="58"/>
      <c r="AA19" s="57">
        <f t="shared" si="2"/>
        <v>2.61</v>
      </c>
    </row>
    <row r="20" spans="1:27" ht="21" customHeight="1">
      <c r="A20" s="17" t="s">
        <v>124</v>
      </c>
      <c r="B20" s="14" t="s">
        <v>122</v>
      </c>
      <c r="C20" s="87"/>
      <c r="D20" s="87"/>
      <c r="E20" s="87"/>
      <c r="F20" s="87"/>
      <c r="G20" s="88"/>
      <c r="H20" s="88"/>
      <c r="I20" s="88"/>
      <c r="J20" s="88"/>
      <c r="K20" s="44">
        <f>SUM(K21:K21)</f>
        <v>3.41</v>
      </c>
      <c r="L20" s="91"/>
      <c r="M20" s="91"/>
      <c r="N20" s="91"/>
      <c r="O20" s="91"/>
      <c r="P20" s="91"/>
      <c r="Q20" s="91"/>
      <c r="R20" s="91"/>
      <c r="S20" s="91"/>
      <c r="T20" s="61">
        <f>SUM(T21:T21)</f>
        <v>0</v>
      </c>
      <c r="U20" s="61">
        <f>SUM(U21:U21)</f>
        <v>0</v>
      </c>
      <c r="V20" s="61">
        <f>SUM(V21:V21)</f>
        <v>0</v>
      </c>
      <c r="W20" s="44">
        <f>SUM(W21:W21)</f>
        <v>3.41</v>
      </c>
      <c r="X20" s="62">
        <f>W20+V20+U20+T20</f>
        <v>3.41</v>
      </c>
      <c r="Y20" s="44">
        <f>SUM(Y21:Y21)</f>
        <v>0</v>
      </c>
      <c r="Z20" s="44">
        <f>SUM(Z21:Z21)</f>
        <v>0</v>
      </c>
      <c r="AA20" s="59">
        <f t="shared" si="2"/>
        <v>3.41</v>
      </c>
    </row>
    <row r="21" spans="1:27" ht="35.25" customHeight="1">
      <c r="A21" s="19" t="s">
        <v>11</v>
      </c>
      <c r="B21" s="45" t="s">
        <v>48</v>
      </c>
      <c r="C21" s="38" t="s">
        <v>323</v>
      </c>
      <c r="D21" s="87"/>
      <c r="E21" s="87"/>
      <c r="F21" s="38" t="s">
        <v>323</v>
      </c>
      <c r="G21" s="38" t="s">
        <v>323</v>
      </c>
      <c r="H21" s="88"/>
      <c r="I21" s="88"/>
      <c r="J21" s="38" t="s">
        <v>323</v>
      </c>
      <c r="K21" s="55">
        <f>ROUND(('прил.1.1Перечень'!G19/1.18),2)</f>
        <v>3.41</v>
      </c>
      <c r="L21" s="88"/>
      <c r="M21" s="88"/>
      <c r="N21" s="88"/>
      <c r="O21" s="38" t="s">
        <v>323</v>
      </c>
      <c r="P21" s="38" t="s">
        <v>323</v>
      </c>
      <c r="R21" s="38"/>
      <c r="S21" s="88"/>
      <c r="T21" s="88"/>
      <c r="U21" s="88"/>
      <c r="V21" s="88"/>
      <c r="W21" s="58">
        <v>3.41</v>
      </c>
      <c r="X21" s="58">
        <f>W21</f>
        <v>3.41</v>
      </c>
      <c r="Y21" s="21"/>
      <c r="Z21" s="58"/>
      <c r="AA21" s="57">
        <f t="shared" si="2"/>
        <v>3.41</v>
      </c>
    </row>
    <row r="22" spans="1:27" ht="26.25" customHeight="1">
      <c r="A22" s="17" t="s">
        <v>125</v>
      </c>
      <c r="B22" s="14" t="s">
        <v>121</v>
      </c>
      <c r="C22" s="87"/>
      <c r="D22" s="87"/>
      <c r="E22" s="87"/>
      <c r="F22" s="87"/>
      <c r="G22" s="88"/>
      <c r="H22" s="88"/>
      <c r="I22" s="88"/>
      <c r="J22" s="88"/>
      <c r="K22" s="44">
        <f>SUM(K23:K24)</f>
        <v>11.45</v>
      </c>
      <c r="L22" s="88"/>
      <c r="M22" s="88"/>
      <c r="N22" s="88"/>
      <c r="O22" s="88"/>
      <c r="P22" s="88"/>
      <c r="Q22" s="88"/>
      <c r="R22" s="88"/>
      <c r="S22" s="88"/>
      <c r="T22" s="61">
        <f>SUM(T23:T24)</f>
        <v>0</v>
      </c>
      <c r="U22" s="61">
        <f>SUM(U23:U24)</f>
        <v>0</v>
      </c>
      <c r="V22" s="44">
        <f>SUM(V23:V24)</f>
        <v>0</v>
      </c>
      <c r="W22" s="61">
        <f>SUM(W23:W24)</f>
        <v>0</v>
      </c>
      <c r="X22" s="58">
        <f>W22+V22+U22+T22</f>
        <v>0</v>
      </c>
      <c r="Y22" s="44">
        <f>SUM(Y23:Y24)</f>
        <v>11.45</v>
      </c>
      <c r="Z22" s="44">
        <f>SUM(Z23:Z24)</f>
        <v>0</v>
      </c>
      <c r="AA22" s="59">
        <f t="shared" si="2"/>
        <v>11.45</v>
      </c>
    </row>
    <row r="23" spans="1:27" ht="77.25" customHeight="1">
      <c r="A23" s="22" t="s">
        <v>11</v>
      </c>
      <c r="B23" s="20" t="s">
        <v>183</v>
      </c>
      <c r="C23" s="87"/>
      <c r="D23" s="16" t="s">
        <v>316</v>
      </c>
      <c r="E23" s="87"/>
      <c r="F23" s="16" t="s">
        <v>316</v>
      </c>
      <c r="G23" s="88"/>
      <c r="H23" s="16" t="s">
        <v>316</v>
      </c>
      <c r="I23" s="88"/>
      <c r="J23" s="16" t="s">
        <v>316</v>
      </c>
      <c r="K23" s="55">
        <f>ROUND(('прил.1.1Перечень'!G35/1.18),2)</f>
        <v>5.59</v>
      </c>
      <c r="L23" s="88"/>
      <c r="M23" s="88"/>
      <c r="N23" s="88"/>
      <c r="O23" s="88"/>
      <c r="P23" s="88"/>
      <c r="Q23" s="16" t="s">
        <v>316</v>
      </c>
      <c r="R23" s="16"/>
      <c r="S23" s="16" t="s">
        <v>316</v>
      </c>
      <c r="T23" s="88"/>
      <c r="U23" s="88"/>
      <c r="V23" s="88"/>
      <c r="W23" s="88"/>
      <c r="X23" s="58"/>
      <c r="Y23" s="58">
        <f>K23</f>
        <v>5.59</v>
      </c>
      <c r="Z23" s="58"/>
      <c r="AA23" s="57">
        <f t="shared" si="2"/>
        <v>5.59</v>
      </c>
    </row>
    <row r="24" spans="1:27" ht="81.75" customHeight="1">
      <c r="A24" s="22" t="s">
        <v>15</v>
      </c>
      <c r="B24" s="20" t="s">
        <v>184</v>
      </c>
      <c r="C24" s="87"/>
      <c r="D24" s="16" t="s">
        <v>185</v>
      </c>
      <c r="E24" s="87"/>
      <c r="F24" s="16" t="s">
        <v>185</v>
      </c>
      <c r="G24" s="88"/>
      <c r="H24" s="16" t="s">
        <v>185</v>
      </c>
      <c r="I24" s="88"/>
      <c r="J24" s="16" t="s">
        <v>185</v>
      </c>
      <c r="K24" s="55">
        <f>ROUND(('прил.1.1Перечень'!H36/1.18),2)</f>
        <v>5.86</v>
      </c>
      <c r="L24" s="88"/>
      <c r="M24" s="88"/>
      <c r="N24" s="88"/>
      <c r="O24" s="88"/>
      <c r="P24" s="88"/>
      <c r="Q24" s="16" t="s">
        <v>185</v>
      </c>
      <c r="R24" s="16"/>
      <c r="S24" s="16" t="s">
        <v>185</v>
      </c>
      <c r="T24" s="88"/>
      <c r="U24" s="88"/>
      <c r="V24" s="88"/>
      <c r="W24" s="88"/>
      <c r="X24" s="58"/>
      <c r="Y24" s="58">
        <f>K24</f>
        <v>5.86</v>
      </c>
      <c r="Z24" s="58"/>
      <c r="AA24" s="57">
        <f t="shared" si="2"/>
        <v>5.86</v>
      </c>
    </row>
    <row r="25" spans="1:27" ht="11.25">
      <c r="A25" s="165" t="s">
        <v>148</v>
      </c>
      <c r="B25" s="60" t="s">
        <v>300</v>
      </c>
      <c r="C25" s="87"/>
      <c r="D25" s="87"/>
      <c r="E25" s="87"/>
      <c r="F25" s="87"/>
      <c r="G25" s="88"/>
      <c r="H25" s="88"/>
      <c r="I25" s="88"/>
      <c r="J25" s="88"/>
      <c r="K25" s="56">
        <f>SUM(K26:K28)</f>
        <v>71.12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91">
        <f>W26+W27</f>
        <v>34.64</v>
      </c>
      <c r="X25" s="91">
        <f>X26+X27</f>
        <v>34.64</v>
      </c>
      <c r="Y25" s="91">
        <f>Y26+Y27+Y28</f>
        <v>36.48</v>
      </c>
      <c r="Z25" s="168">
        <f>SUM(Z26:Z28)</f>
        <v>0</v>
      </c>
      <c r="AA25" s="59">
        <f t="shared" si="2"/>
        <v>71.12</v>
      </c>
    </row>
    <row r="26" spans="1:27" ht="0.75" customHeight="1">
      <c r="A26" s="166"/>
      <c r="B26" s="131"/>
      <c r="C26" s="87"/>
      <c r="D26" s="87"/>
      <c r="E26" s="92"/>
      <c r="F26" s="92"/>
      <c r="G26" s="92"/>
      <c r="H26" s="88"/>
      <c r="I26" s="92"/>
      <c r="J26" s="92"/>
      <c r="K26" s="55"/>
      <c r="L26" s="88"/>
      <c r="M26" s="88"/>
      <c r="N26" s="88"/>
      <c r="O26" s="214"/>
      <c r="P26" s="214"/>
      <c r="Q26" s="88"/>
      <c r="R26" s="92"/>
      <c r="S26" s="92"/>
      <c r="T26" s="88"/>
      <c r="U26" s="88"/>
      <c r="V26" s="88"/>
      <c r="W26" s="57"/>
      <c r="X26" s="58"/>
      <c r="Y26" s="88"/>
      <c r="Z26" s="58"/>
      <c r="AA26" s="57"/>
    </row>
    <row r="27" spans="1:27" ht="33.75">
      <c r="A27" s="166" t="s">
        <v>11</v>
      </c>
      <c r="B27" s="131" t="s">
        <v>336</v>
      </c>
      <c r="C27" s="268" t="s">
        <v>333</v>
      </c>
      <c r="D27" s="87"/>
      <c r="E27" s="92"/>
      <c r="F27" s="268" t="s">
        <v>333</v>
      </c>
      <c r="G27" s="235" t="s">
        <v>334</v>
      </c>
      <c r="H27" s="88"/>
      <c r="I27" s="92"/>
      <c r="J27" s="235" t="s">
        <v>334</v>
      </c>
      <c r="K27" s="55">
        <f>ROUND(('прил.1.1Перечень'!H39/1.18),2)</f>
        <v>34.64</v>
      </c>
      <c r="L27" s="88"/>
      <c r="M27" s="88"/>
      <c r="N27" s="88"/>
      <c r="O27" s="265" t="s">
        <v>333</v>
      </c>
      <c r="P27" s="265" t="s">
        <v>333</v>
      </c>
      <c r="Q27" s="88"/>
      <c r="R27" s="92"/>
      <c r="S27" s="92"/>
      <c r="T27" s="88"/>
      <c r="U27" s="88"/>
      <c r="V27" s="88"/>
      <c r="W27" s="57">
        <v>34.64</v>
      </c>
      <c r="X27" s="57">
        <v>34.64</v>
      </c>
      <c r="Y27" s="88"/>
      <c r="Z27" s="58"/>
      <c r="AA27" s="57"/>
    </row>
    <row r="28" spans="1:27" ht="33.75">
      <c r="A28" s="166" t="s">
        <v>15</v>
      </c>
      <c r="B28" s="131" t="s">
        <v>335</v>
      </c>
      <c r="C28" s="269"/>
      <c r="D28" s="87"/>
      <c r="E28" s="92"/>
      <c r="F28" s="269"/>
      <c r="G28" s="236"/>
      <c r="H28" s="88"/>
      <c r="I28" s="92"/>
      <c r="J28" s="236"/>
      <c r="K28" s="55">
        <f>ROUND(('прил.1.1Перечень'!H40/1.18),2)</f>
        <v>36.48</v>
      </c>
      <c r="L28" s="88"/>
      <c r="M28" s="88"/>
      <c r="N28" s="88"/>
      <c r="O28" s="266"/>
      <c r="P28" s="266"/>
      <c r="Q28" s="88"/>
      <c r="R28" s="92"/>
      <c r="S28" s="92"/>
      <c r="T28" s="88"/>
      <c r="U28" s="88"/>
      <c r="V28" s="88"/>
      <c r="W28" s="57"/>
      <c r="X28" s="58"/>
      <c r="Y28" s="57">
        <v>36.48</v>
      </c>
      <c r="Z28" s="58"/>
      <c r="AA28" s="57"/>
    </row>
    <row r="29" spans="1:27" ht="20.25" customHeight="1">
      <c r="A29" s="17" t="s">
        <v>15</v>
      </c>
      <c r="B29" s="102" t="s">
        <v>20</v>
      </c>
      <c r="C29" s="87"/>
      <c r="D29" s="87"/>
      <c r="E29" s="87"/>
      <c r="F29" s="87"/>
      <c r="G29" s="88"/>
      <c r="H29" s="88"/>
      <c r="I29" s="88"/>
      <c r="J29" s="88"/>
      <c r="K29" s="44">
        <f>K30</f>
        <v>16.169999999999998</v>
      </c>
      <c r="L29" s="88"/>
      <c r="M29" s="88"/>
      <c r="N29" s="88"/>
      <c r="O29" s="88"/>
      <c r="P29" s="88"/>
      <c r="Q29" s="88"/>
      <c r="R29" s="88"/>
      <c r="S29" s="88"/>
      <c r="T29" s="61">
        <f>T30</f>
        <v>0</v>
      </c>
      <c r="U29" s="44">
        <f>U30</f>
        <v>0</v>
      </c>
      <c r="V29" s="61">
        <f>V30</f>
        <v>0</v>
      </c>
      <c r="W29" s="44">
        <f>W30</f>
        <v>4.47</v>
      </c>
      <c r="X29" s="62">
        <f>W29+V29+U29+T29</f>
        <v>4.47</v>
      </c>
      <c r="Y29" s="44">
        <f>Y30</f>
        <v>11.7</v>
      </c>
      <c r="Z29" s="44">
        <f>Z30</f>
        <v>0</v>
      </c>
      <c r="AA29" s="59">
        <f t="shared" si="2"/>
        <v>16.169999999999998</v>
      </c>
    </row>
    <row r="30" spans="1:27" ht="48.75" customHeight="1">
      <c r="A30" s="17" t="s">
        <v>34</v>
      </c>
      <c r="B30" s="102" t="s">
        <v>13</v>
      </c>
      <c r="C30" s="87"/>
      <c r="D30" s="87"/>
      <c r="E30" s="87"/>
      <c r="F30" s="87"/>
      <c r="G30" s="88"/>
      <c r="H30" s="88"/>
      <c r="I30" s="88"/>
      <c r="J30" s="88"/>
      <c r="K30" s="44">
        <f>SUM(K31:K32)</f>
        <v>16.169999999999998</v>
      </c>
      <c r="L30" s="88"/>
      <c r="M30" s="88"/>
      <c r="N30" s="88"/>
      <c r="O30" s="88"/>
      <c r="P30" s="88"/>
      <c r="Q30" s="88"/>
      <c r="R30" s="88"/>
      <c r="S30" s="88"/>
      <c r="T30" s="61">
        <f aca="true" t="shared" si="4" ref="T30:AA30">SUM(T31:T32)</f>
        <v>0</v>
      </c>
      <c r="U30" s="44">
        <f t="shared" si="4"/>
        <v>0</v>
      </c>
      <c r="V30" s="61">
        <f t="shared" si="4"/>
        <v>0</v>
      </c>
      <c r="W30" s="44">
        <f t="shared" si="4"/>
        <v>4.47</v>
      </c>
      <c r="X30" s="62">
        <f t="shared" si="4"/>
        <v>4.47</v>
      </c>
      <c r="Y30" s="44">
        <f t="shared" si="4"/>
        <v>11.7</v>
      </c>
      <c r="Z30" s="44">
        <f t="shared" si="4"/>
        <v>0</v>
      </c>
      <c r="AA30" s="59">
        <f t="shared" si="4"/>
        <v>16.169999999999998</v>
      </c>
    </row>
    <row r="31" spans="1:27" ht="23.25" customHeight="1">
      <c r="A31" s="19" t="s">
        <v>11</v>
      </c>
      <c r="B31" s="45" t="s">
        <v>36</v>
      </c>
      <c r="C31" s="16" t="s">
        <v>325</v>
      </c>
      <c r="D31" s="170"/>
      <c r="E31" s="169"/>
      <c r="F31" s="16" t="s">
        <v>325</v>
      </c>
      <c r="G31" s="16" t="s">
        <v>325</v>
      </c>
      <c r="H31" s="170"/>
      <c r="I31" s="169"/>
      <c r="J31" s="16" t="s">
        <v>325</v>
      </c>
      <c r="K31" s="55">
        <f>ROUND(('прил.1.1Перечень'!G43/1.18),2)</f>
        <v>4.47</v>
      </c>
      <c r="L31" s="57"/>
      <c r="M31" s="57"/>
      <c r="N31" s="57"/>
      <c r="O31" s="16" t="s">
        <v>325</v>
      </c>
      <c r="P31" s="16" t="s">
        <v>325</v>
      </c>
      <c r="Q31" s="16"/>
      <c r="R31" s="16"/>
      <c r="S31" s="16" t="s">
        <v>325</v>
      </c>
      <c r="T31" s="57"/>
      <c r="U31" s="57"/>
      <c r="V31" s="57"/>
      <c r="W31" s="58">
        <v>4.47</v>
      </c>
      <c r="X31" s="58">
        <f>W31+V31+U31+T31</f>
        <v>4.47</v>
      </c>
      <c r="Y31" s="58"/>
      <c r="Z31" s="58"/>
      <c r="AA31" s="57">
        <f t="shared" si="2"/>
        <v>4.47</v>
      </c>
    </row>
    <row r="32" spans="1:27" ht="25.5" customHeight="1">
      <c r="A32" s="19" t="s">
        <v>15</v>
      </c>
      <c r="B32" s="20" t="s">
        <v>317</v>
      </c>
      <c r="C32" s="87"/>
      <c r="D32" s="16" t="s">
        <v>318</v>
      </c>
      <c r="E32" s="1"/>
      <c r="F32" s="16" t="s">
        <v>318</v>
      </c>
      <c r="G32" s="88"/>
      <c r="H32" s="16" t="s">
        <v>318</v>
      </c>
      <c r="J32" s="16" t="s">
        <v>318</v>
      </c>
      <c r="K32" s="55">
        <f>ROUND(('прил.1.1Перечень'!G45/1.18),2)</f>
        <v>11.7</v>
      </c>
      <c r="L32" s="89"/>
      <c r="M32" s="89"/>
      <c r="N32" s="89"/>
      <c r="O32" s="89"/>
      <c r="P32" s="89"/>
      <c r="Q32" s="23" t="s">
        <v>318</v>
      </c>
      <c r="R32" s="218"/>
      <c r="S32" s="23" t="s">
        <v>318</v>
      </c>
      <c r="T32" s="89"/>
      <c r="U32" s="89"/>
      <c r="V32" s="89"/>
      <c r="W32" s="89"/>
      <c r="X32" s="58"/>
      <c r="Y32" s="58">
        <f>K32</f>
        <v>11.7</v>
      </c>
      <c r="Z32" s="58"/>
      <c r="AA32" s="58">
        <f t="shared" si="2"/>
        <v>11.7</v>
      </c>
    </row>
    <row r="33" spans="1:27" ht="28.5" customHeight="1">
      <c r="A33" s="17" t="s">
        <v>35</v>
      </c>
      <c r="B33" s="102" t="s">
        <v>37</v>
      </c>
      <c r="C33" s="87"/>
      <c r="D33" s="87"/>
      <c r="E33" s="87"/>
      <c r="F33" s="87"/>
      <c r="G33" s="88"/>
      <c r="H33" s="88"/>
      <c r="I33" s="88"/>
      <c r="J33" s="88"/>
      <c r="K33" s="44">
        <f>K34+K36+K42+K45+K51</f>
        <v>31.02</v>
      </c>
      <c r="L33" s="89"/>
      <c r="M33" s="89"/>
      <c r="N33" s="89"/>
      <c r="O33" s="89"/>
      <c r="P33" s="58"/>
      <c r="Q33" s="89"/>
      <c r="R33" s="89"/>
      <c r="S33" s="89"/>
      <c r="T33" s="44">
        <f aca="true" t="shared" si="5" ref="T33:AA33">T34+T36+T42+T45+T51</f>
        <v>1.24</v>
      </c>
      <c r="U33" s="44">
        <f t="shared" si="5"/>
        <v>6.739999999999999</v>
      </c>
      <c r="V33" s="44">
        <f t="shared" si="5"/>
        <v>3.8200000000000003</v>
      </c>
      <c r="W33" s="44">
        <f t="shared" si="5"/>
        <v>12.1</v>
      </c>
      <c r="X33" s="44">
        <f t="shared" si="5"/>
        <v>23.9</v>
      </c>
      <c r="Y33" s="44">
        <f t="shared" si="5"/>
        <v>3.73</v>
      </c>
      <c r="Z33" s="44">
        <f t="shared" si="5"/>
        <v>3.39</v>
      </c>
      <c r="AA33" s="44">
        <f t="shared" si="5"/>
        <v>31.02</v>
      </c>
    </row>
    <row r="34" spans="1:27" ht="21">
      <c r="A34" s="17" t="s">
        <v>38</v>
      </c>
      <c r="B34" s="46" t="s">
        <v>39</v>
      </c>
      <c r="C34" s="87"/>
      <c r="D34" s="87"/>
      <c r="E34" s="87"/>
      <c r="F34" s="87"/>
      <c r="G34" s="88"/>
      <c r="H34" s="88"/>
      <c r="I34" s="88"/>
      <c r="J34" s="88"/>
      <c r="K34" s="35">
        <f>SUM(K35:K35)</f>
        <v>0.34</v>
      </c>
      <c r="L34" s="89"/>
      <c r="M34" s="89"/>
      <c r="N34" s="89"/>
      <c r="O34" s="89"/>
      <c r="P34" s="58"/>
      <c r="Q34" s="35">
        <f>SUM(Q35:Q35)</f>
        <v>1</v>
      </c>
      <c r="R34" s="89"/>
      <c r="S34" s="35">
        <f aca="true" t="shared" si="6" ref="S34:AA34">SUM(S35:S35)</f>
        <v>1</v>
      </c>
      <c r="T34" s="35">
        <f t="shared" si="6"/>
        <v>0</v>
      </c>
      <c r="U34" s="35">
        <f t="shared" si="6"/>
        <v>0</v>
      </c>
      <c r="V34" s="35">
        <f t="shared" si="6"/>
        <v>0</v>
      </c>
      <c r="W34" s="35">
        <f t="shared" si="6"/>
        <v>0</v>
      </c>
      <c r="X34" s="35">
        <f t="shared" si="6"/>
        <v>0</v>
      </c>
      <c r="Y34" s="35">
        <f t="shared" si="6"/>
        <v>0.34</v>
      </c>
      <c r="Z34" s="35">
        <f t="shared" si="6"/>
        <v>0</v>
      </c>
      <c r="AA34" s="35">
        <f t="shared" si="6"/>
        <v>0.34</v>
      </c>
    </row>
    <row r="35" spans="1:27" ht="24" customHeight="1">
      <c r="A35" s="19" t="s">
        <v>11</v>
      </c>
      <c r="B35" s="45" t="s">
        <v>106</v>
      </c>
      <c r="C35" s="87"/>
      <c r="D35" s="87"/>
      <c r="E35" s="87"/>
      <c r="F35" s="87"/>
      <c r="G35" s="88"/>
      <c r="H35" s="88"/>
      <c r="I35" s="88"/>
      <c r="J35" s="88"/>
      <c r="K35" s="55">
        <f>ROUND(('прил.1.1Перечень'!H56/1.18),2)</f>
        <v>0.34</v>
      </c>
      <c r="L35" s="89"/>
      <c r="M35" s="89"/>
      <c r="N35" s="58"/>
      <c r="O35" s="89"/>
      <c r="P35" s="58"/>
      <c r="Q35" s="58">
        <v>1</v>
      </c>
      <c r="R35" s="58"/>
      <c r="S35" s="58">
        <f>P35+Q35+R35</f>
        <v>1</v>
      </c>
      <c r="T35" s="58">
        <f>ROUND((L35*4000/1000000/1.18),2)</f>
        <v>0</v>
      </c>
      <c r="U35" s="58">
        <f>ROUND((M35*4000/1000000/1.18),2)</f>
        <v>0</v>
      </c>
      <c r="V35" s="58"/>
      <c r="W35" s="58">
        <f>ROUND((O35*4000/1000000/1.18),2)</f>
        <v>0</v>
      </c>
      <c r="X35" s="58">
        <f>W35+V35+U35+T35</f>
        <v>0</v>
      </c>
      <c r="Y35" s="58">
        <f>K35</f>
        <v>0.34</v>
      </c>
      <c r="Z35" s="58"/>
      <c r="AA35" s="58">
        <f t="shared" si="2"/>
        <v>0.34</v>
      </c>
    </row>
    <row r="36" spans="1:27" ht="11.25">
      <c r="A36" s="17" t="s">
        <v>44</v>
      </c>
      <c r="B36" s="46" t="s">
        <v>47</v>
      </c>
      <c r="C36" s="87"/>
      <c r="D36" s="87"/>
      <c r="E36" s="87"/>
      <c r="F36" s="87"/>
      <c r="G36" s="88"/>
      <c r="H36" s="88"/>
      <c r="I36" s="88"/>
      <c r="J36" s="88"/>
      <c r="K36" s="35">
        <f>SUM(K37:K41)</f>
        <v>5.359999999999999</v>
      </c>
      <c r="L36" s="89"/>
      <c r="M36" s="35">
        <f>SUM(M37:M41)</f>
        <v>4</v>
      </c>
      <c r="N36" s="35">
        <f>SUM(N37:N41)</f>
        <v>1</v>
      </c>
      <c r="O36" s="89"/>
      <c r="P36" s="35">
        <f>SUM(P37:P41)</f>
        <v>5</v>
      </c>
      <c r="Q36" s="58"/>
      <c r="R36" s="58"/>
      <c r="S36" s="58"/>
      <c r="T36" s="35">
        <f>SUM(T37:T41)</f>
        <v>0</v>
      </c>
      <c r="U36" s="35">
        <f>SUM(U37:U41)</f>
        <v>2.3899999999999997</v>
      </c>
      <c r="V36" s="35">
        <f>SUM(V37:V41)</f>
        <v>2.97</v>
      </c>
      <c r="W36" s="35">
        <f>SUM(W37:W41)</f>
        <v>0</v>
      </c>
      <c r="X36" s="58">
        <f>W36+V36+U36+T36</f>
        <v>5.359999999999999</v>
      </c>
      <c r="Y36" s="35">
        <f>SUM(Y37:Y41)</f>
        <v>0</v>
      </c>
      <c r="Z36" s="35"/>
      <c r="AA36" s="35">
        <f>SUM(AA37:AA41)</f>
        <v>5.359999999999999</v>
      </c>
    </row>
    <row r="37" spans="1:27" ht="57" customHeight="1">
      <c r="A37" s="19" t="s">
        <v>11</v>
      </c>
      <c r="B37" s="45" t="s">
        <v>83</v>
      </c>
      <c r="C37" s="87"/>
      <c r="D37" s="87"/>
      <c r="E37" s="87"/>
      <c r="F37" s="87"/>
      <c r="G37" s="88"/>
      <c r="H37" s="88"/>
      <c r="I37" s="88"/>
      <c r="J37" s="88"/>
      <c r="K37" s="58">
        <f>ROUND(('прил.1.1Перечень'!G59/1.18),2)</f>
        <v>1.27</v>
      </c>
      <c r="L37" s="58"/>
      <c r="M37" s="58">
        <v>1</v>
      </c>
      <c r="N37" s="58"/>
      <c r="O37" s="58"/>
      <c r="P37" s="58">
        <f>SUM(L37:O37)</f>
        <v>1</v>
      </c>
      <c r="Q37" s="58"/>
      <c r="R37" s="58"/>
      <c r="S37" s="58"/>
      <c r="T37" s="58"/>
      <c r="U37" s="58">
        <f>K37</f>
        <v>1.27</v>
      </c>
      <c r="V37" s="58"/>
      <c r="W37" s="58"/>
      <c r="X37" s="58">
        <f>U37</f>
        <v>1.27</v>
      </c>
      <c r="Y37" s="58"/>
      <c r="Z37" s="58"/>
      <c r="AA37" s="58">
        <f t="shared" si="2"/>
        <v>1.27</v>
      </c>
    </row>
    <row r="38" spans="1:27" ht="73.5" customHeight="1">
      <c r="A38" s="19" t="s">
        <v>15</v>
      </c>
      <c r="B38" s="45" t="s">
        <v>86</v>
      </c>
      <c r="C38" s="87"/>
      <c r="D38" s="87"/>
      <c r="E38" s="87"/>
      <c r="F38" s="87"/>
      <c r="G38" s="88"/>
      <c r="H38" s="88"/>
      <c r="I38" s="88"/>
      <c r="J38" s="88"/>
      <c r="K38" s="58">
        <f>ROUND(('прил.1.1Перечень'!G61/1.18),2)</f>
        <v>0.3</v>
      </c>
      <c r="L38" s="58"/>
      <c r="M38" s="58">
        <v>1</v>
      </c>
      <c r="N38" s="58"/>
      <c r="O38" s="58"/>
      <c r="P38" s="58">
        <f>SUM(L38:O38)</f>
        <v>1</v>
      </c>
      <c r="Q38" s="58"/>
      <c r="R38" s="58"/>
      <c r="S38" s="58"/>
      <c r="T38" s="58"/>
      <c r="U38" s="58">
        <f>K38</f>
        <v>0.3</v>
      </c>
      <c r="V38" s="58"/>
      <c r="W38" s="58"/>
      <c r="X38" s="58">
        <f>U38</f>
        <v>0.3</v>
      </c>
      <c r="Y38" s="58"/>
      <c r="Z38" s="58"/>
      <c r="AA38" s="58">
        <f t="shared" si="2"/>
        <v>0.3</v>
      </c>
    </row>
    <row r="39" spans="1:27" ht="45">
      <c r="A39" s="19" t="s">
        <v>35</v>
      </c>
      <c r="B39" s="45" t="s">
        <v>87</v>
      </c>
      <c r="C39" s="87"/>
      <c r="D39" s="87"/>
      <c r="E39" s="87"/>
      <c r="F39" s="87"/>
      <c r="G39" s="88"/>
      <c r="H39" s="88"/>
      <c r="I39" s="88"/>
      <c r="J39" s="88"/>
      <c r="K39" s="58">
        <f>ROUND(('прил.1.1Перечень'!G63/1.18),2)</f>
        <v>0.48</v>
      </c>
      <c r="L39" s="58"/>
      <c r="M39" s="58">
        <v>1</v>
      </c>
      <c r="N39" s="58"/>
      <c r="O39" s="58"/>
      <c r="P39" s="58">
        <v>1</v>
      </c>
      <c r="Q39" s="58"/>
      <c r="R39" s="58"/>
      <c r="S39" s="58"/>
      <c r="T39" s="58"/>
      <c r="U39" s="58">
        <f>K39</f>
        <v>0.48</v>
      </c>
      <c r="V39" s="58"/>
      <c r="W39" s="58"/>
      <c r="X39" s="58">
        <f>W39+V39+U39+T39</f>
        <v>0.48</v>
      </c>
      <c r="Y39" s="58"/>
      <c r="Z39" s="58"/>
      <c r="AA39" s="58">
        <f t="shared" si="2"/>
        <v>0.48</v>
      </c>
    </row>
    <row r="40" spans="1:27" ht="45" customHeight="1">
      <c r="A40" s="19" t="s">
        <v>109</v>
      </c>
      <c r="B40" s="45" t="s">
        <v>88</v>
      </c>
      <c r="C40" s="87"/>
      <c r="D40" s="87"/>
      <c r="E40" s="87"/>
      <c r="F40" s="87"/>
      <c r="G40" s="88"/>
      <c r="H40" s="88"/>
      <c r="I40" s="88"/>
      <c r="J40" s="88"/>
      <c r="K40" s="58">
        <f>ROUND(('прил.1.1Перечень'!G64/1.18),2)</f>
        <v>0.34</v>
      </c>
      <c r="L40" s="58"/>
      <c r="M40" s="58">
        <v>1</v>
      </c>
      <c r="N40" s="58"/>
      <c r="O40" s="58"/>
      <c r="P40" s="58">
        <f>SUM(L40:O40)</f>
        <v>1</v>
      </c>
      <c r="Q40" s="58"/>
      <c r="R40" s="58"/>
      <c r="S40" s="58"/>
      <c r="T40" s="58"/>
      <c r="U40" s="58">
        <f>K40</f>
        <v>0.34</v>
      </c>
      <c r="V40" s="58"/>
      <c r="W40" s="58"/>
      <c r="X40" s="58">
        <f>W40+V40+U40+T40</f>
        <v>0.34</v>
      </c>
      <c r="Y40" s="58"/>
      <c r="Z40" s="58"/>
      <c r="AA40" s="58">
        <f t="shared" si="2"/>
        <v>0.34</v>
      </c>
    </row>
    <row r="41" spans="1:27" ht="32.25" customHeight="1">
      <c r="A41" s="19" t="s">
        <v>110</v>
      </c>
      <c r="B41" s="45" t="s">
        <v>85</v>
      </c>
      <c r="C41" s="87"/>
      <c r="D41" s="87"/>
      <c r="E41" s="87"/>
      <c r="F41" s="87"/>
      <c r="G41" s="88"/>
      <c r="H41" s="88"/>
      <c r="I41" s="88"/>
      <c r="J41" s="88"/>
      <c r="K41" s="219">
        <f>ROUND(('прил.1.1Перечень'!G65/1.18),2)</f>
        <v>2.97</v>
      </c>
      <c r="L41" s="58"/>
      <c r="M41" s="58"/>
      <c r="N41" s="58">
        <v>1</v>
      </c>
      <c r="O41" s="58"/>
      <c r="P41" s="58">
        <f>SUM(L41:O41)</f>
        <v>1</v>
      </c>
      <c r="Q41" s="58"/>
      <c r="R41" s="58"/>
      <c r="S41" s="58"/>
      <c r="T41" s="58"/>
      <c r="U41" s="58"/>
      <c r="V41" s="58">
        <f>K41</f>
        <v>2.97</v>
      </c>
      <c r="W41" s="58"/>
      <c r="X41" s="58">
        <f>W41+V41+U41+T41</f>
        <v>2.97</v>
      </c>
      <c r="Y41" s="58"/>
      <c r="Z41" s="58"/>
      <c r="AA41" s="58">
        <f t="shared" si="2"/>
        <v>2.97</v>
      </c>
    </row>
    <row r="42" spans="1:27" ht="21">
      <c r="A42" s="17" t="s">
        <v>45</v>
      </c>
      <c r="B42" s="46" t="s">
        <v>304</v>
      </c>
      <c r="C42" s="87"/>
      <c r="D42" s="87"/>
      <c r="E42" s="87"/>
      <c r="F42" s="87"/>
      <c r="G42" s="88"/>
      <c r="H42" s="88"/>
      <c r="I42" s="88"/>
      <c r="J42" s="88"/>
      <c r="K42" s="35">
        <f>K43+K44</f>
        <v>3.5</v>
      </c>
      <c r="L42" s="35"/>
      <c r="M42" s="35">
        <f>M43+M44</f>
        <v>2</v>
      </c>
      <c r="N42" s="35"/>
      <c r="O42" s="35"/>
      <c r="P42" s="35">
        <f>P43+P44</f>
        <v>2</v>
      </c>
      <c r="Q42" s="35"/>
      <c r="R42" s="35"/>
      <c r="S42" s="35"/>
      <c r="T42" s="35"/>
      <c r="U42" s="35">
        <f>U43+U44</f>
        <v>3.5</v>
      </c>
      <c r="V42" s="35"/>
      <c r="W42" s="35"/>
      <c r="X42" s="35">
        <f>X43+X44</f>
        <v>3.5</v>
      </c>
      <c r="Y42" s="35"/>
      <c r="Z42" s="35"/>
      <c r="AA42" s="35">
        <f>AA43+AA44</f>
        <v>3.5</v>
      </c>
    </row>
    <row r="43" spans="1:27" ht="35.25" customHeight="1">
      <c r="A43" s="19" t="s">
        <v>11</v>
      </c>
      <c r="B43" s="20" t="s">
        <v>108</v>
      </c>
      <c r="C43" s="87"/>
      <c r="D43" s="87"/>
      <c r="E43" s="87"/>
      <c r="F43" s="87"/>
      <c r="G43" s="88"/>
      <c r="H43" s="88"/>
      <c r="I43" s="88"/>
      <c r="J43" s="88"/>
      <c r="K43" s="58">
        <f>ROUND(('прил.1.1Перечень'!G70/1.18),2)</f>
        <v>0.51</v>
      </c>
      <c r="L43" s="58"/>
      <c r="M43" s="58">
        <v>1</v>
      </c>
      <c r="N43" s="58"/>
      <c r="O43" s="58"/>
      <c r="P43" s="58">
        <f>SUM(L43:O43)</f>
        <v>1</v>
      </c>
      <c r="Q43" s="58"/>
      <c r="R43" s="58"/>
      <c r="S43" s="58"/>
      <c r="T43" s="58"/>
      <c r="U43" s="58">
        <f>K43</f>
        <v>0.51</v>
      </c>
      <c r="V43" s="58"/>
      <c r="W43" s="58"/>
      <c r="X43" s="58">
        <f>W43+V43+U43+T43</f>
        <v>0.51</v>
      </c>
      <c r="Y43" s="58"/>
      <c r="Z43" s="58"/>
      <c r="AA43" s="58">
        <f t="shared" si="2"/>
        <v>0.51</v>
      </c>
    </row>
    <row r="44" spans="1:27" ht="39" customHeight="1">
      <c r="A44" s="19" t="s">
        <v>15</v>
      </c>
      <c r="B44" s="20" t="s">
        <v>326</v>
      </c>
      <c r="C44" s="87"/>
      <c r="D44" s="87"/>
      <c r="E44" s="87"/>
      <c r="F44" s="87"/>
      <c r="G44" s="88"/>
      <c r="H44" s="88"/>
      <c r="I44" s="88"/>
      <c r="J44" s="88"/>
      <c r="K44" s="58">
        <f>ROUND(('прил.1.1Перечень'!G72/1.18),2)</f>
        <v>2.99</v>
      </c>
      <c r="L44" s="23"/>
      <c r="M44" s="23">
        <v>1</v>
      </c>
      <c r="N44" s="23"/>
      <c r="O44" s="23"/>
      <c r="P44" s="58">
        <f>SUM(L44:O44)</f>
        <v>1</v>
      </c>
      <c r="Q44" s="23"/>
      <c r="R44" s="23"/>
      <c r="S44" s="58"/>
      <c r="T44" s="23"/>
      <c r="U44" s="58">
        <f>K44</f>
        <v>2.99</v>
      </c>
      <c r="V44" s="23"/>
      <c r="W44" s="23"/>
      <c r="X44" s="58">
        <f>W44+V44+U44+T44</f>
        <v>2.99</v>
      </c>
      <c r="Y44" s="23"/>
      <c r="Z44" s="23"/>
      <c r="AA44" s="58">
        <f t="shared" si="2"/>
        <v>2.99</v>
      </c>
    </row>
    <row r="45" spans="1:27" ht="35.25" customHeight="1">
      <c r="A45" s="17" t="s">
        <v>91</v>
      </c>
      <c r="B45" s="14" t="s">
        <v>95</v>
      </c>
      <c r="C45" s="87"/>
      <c r="D45" s="87"/>
      <c r="E45" s="87"/>
      <c r="F45" s="87"/>
      <c r="G45" s="88"/>
      <c r="H45" s="88"/>
      <c r="I45" s="88"/>
      <c r="J45" s="88"/>
      <c r="K45" s="35">
        <f>K46+K48</f>
        <v>11.64</v>
      </c>
      <c r="L45" s="35"/>
      <c r="M45" s="35"/>
      <c r="N45" s="35"/>
      <c r="O45" s="35">
        <f>O46+O48</f>
        <v>1</v>
      </c>
      <c r="P45" s="35">
        <f>P46+P48</f>
        <v>2</v>
      </c>
      <c r="Q45" s="35"/>
      <c r="R45" s="35"/>
      <c r="S45" s="35"/>
      <c r="T45" s="35">
        <f>T46+T48</f>
        <v>0.39</v>
      </c>
      <c r="U45" s="35"/>
      <c r="V45" s="35"/>
      <c r="W45" s="35">
        <f>W46+W48</f>
        <v>11.25</v>
      </c>
      <c r="X45" s="35">
        <f>X46+X48</f>
        <v>11.64</v>
      </c>
      <c r="Y45" s="35"/>
      <c r="Z45" s="35"/>
      <c r="AA45" s="35">
        <f>AA46+AA48</f>
        <v>11.64</v>
      </c>
    </row>
    <row r="46" spans="1:27" s="114" customFormat="1" ht="38.25" customHeight="1">
      <c r="A46" s="17" t="s">
        <v>93</v>
      </c>
      <c r="B46" s="14" t="s">
        <v>92</v>
      </c>
      <c r="C46" s="113"/>
      <c r="D46" s="113"/>
      <c r="E46" s="113"/>
      <c r="F46" s="113"/>
      <c r="G46" s="91"/>
      <c r="H46" s="91"/>
      <c r="I46" s="91"/>
      <c r="J46" s="91"/>
      <c r="K46" s="56">
        <f>K47</f>
        <v>11.25</v>
      </c>
      <c r="L46" s="62"/>
      <c r="M46" s="62"/>
      <c r="N46" s="62"/>
      <c r="O46" s="56">
        <f>O47</f>
        <v>1</v>
      </c>
      <c r="P46" s="56">
        <f>P47</f>
        <v>1</v>
      </c>
      <c r="Q46" s="62"/>
      <c r="R46" s="62"/>
      <c r="S46" s="62"/>
      <c r="T46" s="62"/>
      <c r="U46" s="62"/>
      <c r="V46" s="62"/>
      <c r="W46" s="62">
        <f>SUM(W47:W47)</f>
        <v>11.25</v>
      </c>
      <c r="X46" s="62">
        <f>W46+V46+U46+T46</f>
        <v>11.25</v>
      </c>
      <c r="Y46" s="62"/>
      <c r="Z46" s="62"/>
      <c r="AA46" s="62">
        <f t="shared" si="2"/>
        <v>11.25</v>
      </c>
    </row>
    <row r="47" spans="1:27" ht="66.75" customHeight="1">
      <c r="A47" s="19" t="s">
        <v>11</v>
      </c>
      <c r="B47" s="20" t="s">
        <v>315</v>
      </c>
      <c r="C47" s="87"/>
      <c r="D47" s="87"/>
      <c r="E47" s="87"/>
      <c r="F47" s="87"/>
      <c r="G47" s="88"/>
      <c r="H47" s="88"/>
      <c r="I47" s="88"/>
      <c r="J47" s="88"/>
      <c r="K47" s="55">
        <f>ROUND(('прил.1.1Перечень'!G75/1.18),2)</f>
        <v>11.25</v>
      </c>
      <c r="L47" s="58"/>
      <c r="M47" s="58"/>
      <c r="N47" s="58"/>
      <c r="O47" s="58">
        <v>1</v>
      </c>
      <c r="P47" s="58">
        <v>1</v>
      </c>
      <c r="Q47" s="58"/>
      <c r="R47" s="58"/>
      <c r="S47" s="58"/>
      <c r="T47" s="58"/>
      <c r="U47" s="58"/>
      <c r="V47" s="58"/>
      <c r="W47" s="58">
        <f>K47</f>
        <v>11.25</v>
      </c>
      <c r="X47" s="58">
        <f>W47+V47+U47+T47</f>
        <v>11.25</v>
      </c>
      <c r="Y47" s="58"/>
      <c r="Z47" s="58"/>
      <c r="AA47" s="58">
        <f t="shared" si="2"/>
        <v>11.25</v>
      </c>
    </row>
    <row r="48" spans="1:27" ht="14.25" customHeight="1">
      <c r="A48" s="17" t="s">
        <v>94</v>
      </c>
      <c r="B48" s="14" t="s">
        <v>97</v>
      </c>
      <c r="C48" s="87"/>
      <c r="D48" s="87"/>
      <c r="E48" s="87"/>
      <c r="F48" s="87"/>
      <c r="G48" s="88"/>
      <c r="H48" s="88"/>
      <c r="I48" s="88"/>
      <c r="J48" s="88"/>
      <c r="K48" s="56">
        <f>K49</f>
        <v>0.39</v>
      </c>
      <c r="L48" s="56">
        <f>L49</f>
        <v>1</v>
      </c>
      <c r="M48" s="58"/>
      <c r="N48" s="58"/>
      <c r="O48" s="58"/>
      <c r="P48" s="56">
        <f>P49</f>
        <v>1</v>
      </c>
      <c r="Q48" s="58"/>
      <c r="R48" s="58"/>
      <c r="S48" s="58"/>
      <c r="T48" s="56">
        <f>T49</f>
        <v>0.39</v>
      </c>
      <c r="U48" s="58"/>
      <c r="V48" s="58"/>
      <c r="W48" s="58"/>
      <c r="X48" s="56">
        <f>X49</f>
        <v>0.39</v>
      </c>
      <c r="Y48" s="58"/>
      <c r="Z48" s="58"/>
      <c r="AA48" s="58">
        <f t="shared" si="2"/>
        <v>0.39</v>
      </c>
    </row>
    <row r="49" spans="1:27" ht="15.75" customHeight="1">
      <c r="A49" s="19" t="s">
        <v>11</v>
      </c>
      <c r="B49" s="20" t="s">
        <v>338</v>
      </c>
      <c r="C49" s="87"/>
      <c r="D49" s="87"/>
      <c r="E49" s="87"/>
      <c r="F49" s="87"/>
      <c r="G49" s="88"/>
      <c r="H49" s="88"/>
      <c r="I49" s="88"/>
      <c r="J49" s="88"/>
      <c r="K49" s="55">
        <f>ROUND(('прил.1.1Перечень'!G78/1.18),2)</f>
        <v>0.39</v>
      </c>
      <c r="L49" s="58">
        <v>1</v>
      </c>
      <c r="M49" s="58"/>
      <c r="N49" s="58"/>
      <c r="O49" s="58"/>
      <c r="P49" s="58">
        <v>1</v>
      </c>
      <c r="Q49" s="58"/>
      <c r="R49" s="58"/>
      <c r="S49" s="58"/>
      <c r="T49" s="58">
        <f>K49</f>
        <v>0.39</v>
      </c>
      <c r="U49" s="58"/>
      <c r="V49" s="58"/>
      <c r="W49" s="58"/>
      <c r="X49" s="58">
        <f>W49+V49+U49+T49</f>
        <v>0.39</v>
      </c>
      <c r="Y49" s="58"/>
      <c r="Z49" s="58"/>
      <c r="AA49" s="58">
        <f t="shared" si="2"/>
        <v>0.39</v>
      </c>
    </row>
    <row r="50" spans="1:27" ht="24" customHeight="1" hidden="1">
      <c r="A50" s="19" t="s">
        <v>35</v>
      </c>
      <c r="B50" s="20" t="s">
        <v>98</v>
      </c>
      <c r="C50" s="87"/>
      <c r="D50" s="87"/>
      <c r="E50" s="87"/>
      <c r="F50" s="87"/>
      <c r="G50" s="88"/>
      <c r="H50" s="88"/>
      <c r="I50" s="88"/>
      <c r="J50" s="88"/>
      <c r="K50" s="58"/>
      <c r="L50" s="58"/>
      <c r="M50" s="58"/>
      <c r="N50" s="58"/>
      <c r="O50" s="58"/>
      <c r="P50" s="58">
        <f>SUM(L50:O50)</f>
        <v>0</v>
      </c>
      <c r="Q50" s="58"/>
      <c r="R50" s="58"/>
      <c r="S50" s="58">
        <f>P50+Q50+R50</f>
        <v>0</v>
      </c>
      <c r="T50" s="58"/>
      <c r="U50" s="58"/>
      <c r="V50" s="58"/>
      <c r="W50" s="58"/>
      <c r="X50" s="58">
        <f>W50+V50+U50+T50</f>
        <v>0</v>
      </c>
      <c r="Y50" s="55">
        <f>ROUND(('прил.1.1Перечень'!O79/1.18),2)</f>
        <v>0</v>
      </c>
      <c r="Z50" s="55">
        <f>ROUND(('прил.1.1Перечень'!P79/1.18),2)</f>
        <v>0</v>
      </c>
      <c r="AA50" s="58">
        <f t="shared" si="2"/>
        <v>0</v>
      </c>
    </row>
    <row r="51" spans="1:27" s="114" customFormat="1" ht="18" customHeight="1">
      <c r="A51" s="17" t="s">
        <v>100</v>
      </c>
      <c r="B51" s="60" t="s">
        <v>101</v>
      </c>
      <c r="C51" s="113"/>
      <c r="D51" s="113"/>
      <c r="E51" s="113"/>
      <c r="F51" s="113"/>
      <c r="G51" s="91"/>
      <c r="H51" s="91"/>
      <c r="I51" s="91"/>
      <c r="J51" s="91"/>
      <c r="K51" s="35">
        <f>K52</f>
        <v>10.18</v>
      </c>
      <c r="L51" s="62"/>
      <c r="M51" s="62"/>
      <c r="N51" s="62"/>
      <c r="O51" s="62"/>
      <c r="P51" s="62">
        <f>P52</f>
        <v>0</v>
      </c>
      <c r="Q51" s="62">
        <f>Q52</f>
        <v>0</v>
      </c>
      <c r="R51" s="62">
        <f>R52</f>
        <v>0</v>
      </c>
      <c r="S51" s="62">
        <f>S52</f>
        <v>0</v>
      </c>
      <c r="T51" s="35">
        <f aca="true" t="shared" si="7" ref="T51:Z51">T52</f>
        <v>0.85</v>
      </c>
      <c r="U51" s="35">
        <f t="shared" si="7"/>
        <v>0.85</v>
      </c>
      <c r="V51" s="35">
        <f t="shared" si="7"/>
        <v>0.85</v>
      </c>
      <c r="W51" s="35">
        <f t="shared" si="7"/>
        <v>0.85</v>
      </c>
      <c r="X51" s="35">
        <f t="shared" si="7"/>
        <v>3.4</v>
      </c>
      <c r="Y51" s="35">
        <f t="shared" si="7"/>
        <v>3.39</v>
      </c>
      <c r="Z51" s="35">
        <f t="shared" si="7"/>
        <v>3.39</v>
      </c>
      <c r="AA51" s="62">
        <f t="shared" si="2"/>
        <v>10.18</v>
      </c>
    </row>
    <row r="52" spans="1:27" ht="45.75" customHeight="1">
      <c r="A52" s="22" t="s">
        <v>11</v>
      </c>
      <c r="B52" s="20" t="s">
        <v>228</v>
      </c>
      <c r="C52" s="87"/>
      <c r="D52" s="87"/>
      <c r="E52" s="87"/>
      <c r="F52" s="87"/>
      <c r="G52" s="88"/>
      <c r="H52" s="88"/>
      <c r="I52" s="88"/>
      <c r="J52" s="88"/>
      <c r="K52" s="55">
        <f>ROUND(('прил.1.1Перечень'!H81/1.18),2)+0.01</f>
        <v>10.18</v>
      </c>
      <c r="L52" s="58"/>
      <c r="M52" s="58"/>
      <c r="N52" s="58"/>
      <c r="O52" s="58"/>
      <c r="P52" s="58">
        <f>SUM(L52:O52)</f>
        <v>0</v>
      </c>
      <c r="Q52" s="58"/>
      <c r="R52" s="58"/>
      <c r="S52" s="58">
        <f>P52+Q52+R52</f>
        <v>0</v>
      </c>
      <c r="T52" s="55">
        <f>ROUND((1/1.18),2)</f>
        <v>0.85</v>
      </c>
      <c r="U52" s="55">
        <f>ROUND((1/1.18),2)</f>
        <v>0.85</v>
      </c>
      <c r="V52" s="55">
        <f>ROUND((1/1.18),2)</f>
        <v>0.85</v>
      </c>
      <c r="W52" s="55">
        <f>ROUND((1/1.18),2)</f>
        <v>0.85</v>
      </c>
      <c r="X52" s="58">
        <f>W52+V52+U52+T52</f>
        <v>3.4</v>
      </c>
      <c r="Y52" s="55">
        <f>ROUND((4/1.18),2)</f>
        <v>3.39</v>
      </c>
      <c r="Z52" s="55">
        <f>ROUND((4/1.18),2)</f>
        <v>3.39</v>
      </c>
      <c r="AA52" s="58">
        <f t="shared" si="2"/>
        <v>10.18</v>
      </c>
    </row>
    <row r="54" spans="3:27" ht="11.25"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</row>
    <row r="55" spans="3:27" ht="11.25"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</row>
    <row r="56" spans="3:27" ht="11.25"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</row>
    <row r="57" spans="3:27" ht="11.25"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</row>
    <row r="58" spans="2:16" s="112" customFormat="1" ht="30" customHeight="1">
      <c r="B58" s="112" t="s">
        <v>307</v>
      </c>
      <c r="P58" s="112" t="s">
        <v>229</v>
      </c>
    </row>
    <row r="59" spans="1:18" s="5" customFormat="1" ht="26.25" customHeight="1">
      <c r="A59" s="12"/>
      <c r="B59" s="40"/>
      <c r="C59" s="40"/>
      <c r="D59" s="40"/>
      <c r="E59" s="41"/>
      <c r="F59" s="42"/>
      <c r="M59" s="13"/>
      <c r="N59" s="13"/>
      <c r="O59" s="43"/>
      <c r="P59" s="43"/>
      <c r="Q59" s="43"/>
      <c r="R59" s="43"/>
    </row>
    <row r="60" spans="1:19" s="5" customFormat="1" ht="26.25" customHeight="1">
      <c r="A60" s="12"/>
      <c r="B60" s="230" t="s">
        <v>188</v>
      </c>
      <c r="C60" s="230"/>
      <c r="D60" s="230"/>
      <c r="E60" s="230"/>
      <c r="F60" s="41"/>
      <c r="G60" s="42"/>
      <c r="N60" s="13"/>
      <c r="O60" s="13"/>
      <c r="P60" s="231" t="s">
        <v>212</v>
      </c>
      <c r="Q60" s="231"/>
      <c r="R60" s="231"/>
      <c r="S60" s="231"/>
    </row>
    <row r="61" spans="1:19" s="5" customFormat="1" ht="12.75">
      <c r="A61" s="12"/>
      <c r="B61" s="40"/>
      <c r="C61" s="40"/>
      <c r="D61" s="40"/>
      <c r="E61" s="40"/>
      <c r="F61" s="41"/>
      <c r="G61" s="42"/>
      <c r="N61" s="13"/>
      <c r="O61" s="13"/>
      <c r="P61" s="43"/>
      <c r="Q61" s="43"/>
      <c r="R61" s="12"/>
      <c r="S61" s="12"/>
    </row>
    <row r="62" spans="1:19" s="5" customFormat="1" ht="26.25" customHeight="1">
      <c r="A62" s="12"/>
      <c r="B62" s="230" t="s">
        <v>327</v>
      </c>
      <c r="C62" s="230"/>
      <c r="D62" s="230"/>
      <c r="E62" s="230"/>
      <c r="F62" s="41"/>
      <c r="G62" s="42"/>
      <c r="N62" s="13"/>
      <c r="O62" s="13"/>
      <c r="P62" s="231" t="s">
        <v>357</v>
      </c>
      <c r="Q62" s="231"/>
      <c r="R62" s="231"/>
      <c r="S62" s="231"/>
    </row>
  </sheetData>
  <sheetProtection/>
  <mergeCells count="37">
    <mergeCell ref="X1:AA1"/>
    <mergeCell ref="X5:AA5"/>
    <mergeCell ref="L11:P11"/>
    <mergeCell ref="K10:K12"/>
    <mergeCell ref="C12:F12"/>
    <mergeCell ref="X3:AA3"/>
    <mergeCell ref="L10:AA10"/>
    <mergeCell ref="Y11:Y12"/>
    <mergeCell ref="A8:AA8"/>
    <mergeCell ref="Z11:Z12"/>
    <mergeCell ref="B62:E62"/>
    <mergeCell ref="P62:S62"/>
    <mergeCell ref="C55:AA56"/>
    <mergeCell ref="B60:E60"/>
    <mergeCell ref="P60:S60"/>
    <mergeCell ref="B10:B12"/>
    <mergeCell ref="AA11:AA12"/>
    <mergeCell ref="G10:J11"/>
    <mergeCell ref="C27:C28"/>
    <mergeCell ref="F27:F28"/>
    <mergeCell ref="C57:AA57"/>
    <mergeCell ref="T11:X11"/>
    <mergeCell ref="L13:S13"/>
    <mergeCell ref="Q11:Q12"/>
    <mergeCell ref="X4:AA4"/>
    <mergeCell ref="C10:F11"/>
    <mergeCell ref="G27:G28"/>
    <mergeCell ref="J27:J28"/>
    <mergeCell ref="O27:O28"/>
    <mergeCell ref="P27:P28"/>
    <mergeCell ref="Y6:Z6"/>
    <mergeCell ref="C54:AA54"/>
    <mergeCell ref="S11:S12"/>
    <mergeCell ref="G12:J12"/>
    <mergeCell ref="R11:R12"/>
    <mergeCell ref="A10:A11"/>
    <mergeCell ref="T13:AA13"/>
  </mergeCells>
  <printOptions/>
  <pageMargins left="0.2755905511811024" right="0.2362204724409449" top="0.5905511811023623" bottom="0.5905511811023623" header="0.1968503937007874" footer="0.1968503937007874"/>
  <pageSetup fitToHeight="4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96" zoomScaleNormal="106" zoomScaleSheetLayoutView="96" zoomScalePageLayoutView="0" workbookViewId="0" topLeftCell="B9">
      <selection activeCell="I62" sqref="I62"/>
    </sheetView>
  </sheetViews>
  <sheetFormatPr defaultColWidth="0.875" defaultRowHeight="12.75"/>
  <cols>
    <col min="1" max="1" width="5.375" style="1" customWidth="1"/>
    <col min="2" max="2" width="32.125" style="119" customWidth="1"/>
    <col min="3" max="3" width="16.875" style="53" customWidth="1"/>
    <col min="4" max="4" width="10.125" style="53" customWidth="1"/>
    <col min="5" max="5" width="7.75390625" style="1" bestFit="1" customWidth="1"/>
    <col min="6" max="6" width="8.125" style="1" bestFit="1" customWidth="1"/>
    <col min="7" max="7" width="7.75390625" style="1" customWidth="1"/>
    <col min="8" max="8" width="5.625" style="1" bestFit="1" customWidth="1"/>
    <col min="9" max="9" width="6.625" style="1" bestFit="1" customWidth="1"/>
    <col min="10" max="10" width="6.125" style="1" bestFit="1" customWidth="1"/>
    <col min="11" max="11" width="6.625" style="53" bestFit="1" customWidth="1"/>
    <col min="12" max="12" width="6.375" style="53" bestFit="1" customWidth="1"/>
    <col min="13" max="14" width="6.625" style="53" bestFit="1" customWidth="1"/>
    <col min="15" max="15" width="12.25390625" style="1" customWidth="1"/>
    <col min="16" max="16" width="12.875" style="1" customWidth="1"/>
    <col min="17" max="17" width="12.125" style="1" customWidth="1"/>
    <col min="18" max="18" width="7.625" style="1" customWidth="1"/>
    <col min="19" max="19" width="11.00390625" style="1" customWidth="1"/>
    <col min="20" max="20" width="7.625" style="1" customWidth="1"/>
    <col min="21" max="21" width="16.625" style="207" customWidth="1"/>
    <col min="22" max="22" width="10.125" style="1" customWidth="1"/>
    <col min="23" max="23" width="16.625" style="1" customWidth="1"/>
    <col min="24" max="24" width="6.625" style="1" customWidth="1"/>
    <col min="25" max="25" width="5.25390625" style="1" customWidth="1"/>
    <col min="26" max="26" width="5.75390625" style="1" customWidth="1"/>
    <col min="27" max="27" width="6.875" style="1" customWidth="1"/>
    <col min="28" max="16384" width="0.875" style="1" customWidth="1"/>
  </cols>
  <sheetData>
    <row r="1" spans="2:27" s="2" customFormat="1" ht="29.25" customHeight="1">
      <c r="B1" s="118"/>
      <c r="C1" s="117"/>
      <c r="D1" s="117"/>
      <c r="K1" s="117"/>
      <c r="L1" s="117"/>
      <c r="M1" s="117"/>
      <c r="N1" s="117"/>
      <c r="U1" s="206"/>
      <c r="W1" s="242" t="s">
        <v>231</v>
      </c>
      <c r="X1" s="242"/>
      <c r="Y1" s="242"/>
      <c r="Z1" s="242"/>
      <c r="AA1" s="118"/>
    </row>
    <row r="2" spans="1:27" s="3" customFormat="1" ht="30" customHeight="1">
      <c r="A2" s="276" t="s">
        <v>347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48"/>
      <c r="X2" s="48"/>
      <c r="Y2" s="48"/>
      <c r="Z2" s="48"/>
      <c r="AA2" s="48"/>
    </row>
    <row r="3" spans="23:27" ht="22.5" customHeight="1">
      <c r="W3" s="248" t="s">
        <v>308</v>
      </c>
      <c r="X3" s="248"/>
      <c r="Y3" s="248"/>
      <c r="Z3" s="248"/>
      <c r="AA3" s="119"/>
    </row>
    <row r="4" spans="23:27" ht="27" customHeight="1">
      <c r="W4" s="245" t="s">
        <v>223</v>
      </c>
      <c r="X4" s="245"/>
      <c r="Y4" s="245"/>
      <c r="Z4" s="245"/>
      <c r="AA4" s="120"/>
    </row>
    <row r="5" spans="23:27" ht="12.75" customHeight="1">
      <c r="W5" s="243" t="s">
        <v>8</v>
      </c>
      <c r="X5" s="243"/>
      <c r="Y5" s="243"/>
      <c r="Z5" s="243"/>
      <c r="AA5" s="121"/>
    </row>
    <row r="6" spans="23:27" ht="11.25">
      <c r="W6" s="49" t="s">
        <v>130</v>
      </c>
      <c r="X6" s="278"/>
      <c r="Y6" s="278"/>
      <c r="Z6" s="50" t="s">
        <v>343</v>
      </c>
      <c r="AA6" s="122"/>
    </row>
    <row r="8" spans="1:27" s="2" customFormat="1" ht="43.5" customHeight="1">
      <c r="A8" s="275" t="s">
        <v>232</v>
      </c>
      <c r="B8" s="275" t="s">
        <v>233</v>
      </c>
      <c r="C8" s="275" t="s">
        <v>234</v>
      </c>
      <c r="D8" s="275" t="s">
        <v>235</v>
      </c>
      <c r="E8" s="275" t="s">
        <v>236</v>
      </c>
      <c r="F8" s="275"/>
      <c r="G8" s="275"/>
      <c r="H8" s="275" t="s">
        <v>237</v>
      </c>
      <c r="I8" s="275" t="s">
        <v>238</v>
      </c>
      <c r="J8" s="275"/>
      <c r="K8" s="275" t="s">
        <v>239</v>
      </c>
      <c r="L8" s="275"/>
      <c r="M8" s="275"/>
      <c r="N8" s="275"/>
      <c r="O8" s="275" t="s">
        <v>353</v>
      </c>
      <c r="P8" s="275" t="s">
        <v>354</v>
      </c>
      <c r="Q8" s="275" t="s">
        <v>240</v>
      </c>
      <c r="R8" s="275"/>
      <c r="S8" s="280" t="s">
        <v>348</v>
      </c>
      <c r="T8" s="281"/>
      <c r="U8" s="275" t="s">
        <v>241</v>
      </c>
      <c r="V8" s="275"/>
      <c r="W8" s="275"/>
      <c r="X8" s="275" t="s">
        <v>242</v>
      </c>
      <c r="Y8" s="275"/>
      <c r="Z8" s="275"/>
      <c r="AA8" s="275"/>
    </row>
    <row r="9" spans="1:27" s="2" customFormat="1" ht="21.75" customHeight="1">
      <c r="A9" s="275"/>
      <c r="B9" s="275"/>
      <c r="C9" s="275"/>
      <c r="D9" s="275"/>
      <c r="E9" s="275" t="s">
        <v>243</v>
      </c>
      <c r="F9" s="275" t="s">
        <v>244</v>
      </c>
      <c r="G9" s="275" t="s">
        <v>245</v>
      </c>
      <c r="H9" s="275"/>
      <c r="I9" s="275" t="s">
        <v>246</v>
      </c>
      <c r="J9" s="275" t="s">
        <v>247</v>
      </c>
      <c r="K9" s="275" t="s">
        <v>248</v>
      </c>
      <c r="L9" s="275" t="s">
        <v>249</v>
      </c>
      <c r="M9" s="275" t="s">
        <v>250</v>
      </c>
      <c r="N9" s="275" t="s">
        <v>251</v>
      </c>
      <c r="O9" s="275"/>
      <c r="P9" s="275"/>
      <c r="Q9" s="275" t="s">
        <v>252</v>
      </c>
      <c r="R9" s="275" t="s">
        <v>253</v>
      </c>
      <c r="S9" s="275" t="s">
        <v>252</v>
      </c>
      <c r="T9" s="275" t="s">
        <v>253</v>
      </c>
      <c r="U9" s="275" t="s">
        <v>254</v>
      </c>
      <c r="V9" s="275" t="s">
        <v>255</v>
      </c>
      <c r="W9" s="275" t="s">
        <v>256</v>
      </c>
      <c r="X9" s="275" t="s">
        <v>257</v>
      </c>
      <c r="Y9" s="275"/>
      <c r="Z9" s="275" t="s">
        <v>258</v>
      </c>
      <c r="AA9" s="275"/>
    </row>
    <row r="10" spans="1:27" s="2" customFormat="1" ht="117.75" customHeight="1">
      <c r="A10" s="275"/>
      <c r="B10" s="275"/>
      <c r="C10" s="275"/>
      <c r="D10" s="275"/>
      <c r="E10" s="275"/>
      <c r="F10" s="275"/>
      <c r="G10" s="279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123" t="s">
        <v>259</v>
      </c>
      <c r="Y10" s="123" t="s">
        <v>260</v>
      </c>
      <c r="Z10" s="123" t="s">
        <v>261</v>
      </c>
      <c r="AA10" s="123" t="s">
        <v>262</v>
      </c>
    </row>
    <row r="11" spans="1:27" s="2" customFormat="1" ht="10.5">
      <c r="A11" s="124"/>
      <c r="B11" s="115" t="s">
        <v>10</v>
      </c>
      <c r="C11" s="125" t="s">
        <v>263</v>
      </c>
      <c r="D11" s="126"/>
      <c r="E11" s="127"/>
      <c r="F11" s="127"/>
      <c r="G11" s="127"/>
      <c r="H11" s="127"/>
      <c r="I11" s="128"/>
      <c r="J11" s="128"/>
      <c r="K11" s="129"/>
      <c r="L11" s="129"/>
      <c r="M11" s="129"/>
      <c r="N11" s="129"/>
      <c r="O11" s="127"/>
      <c r="P11" s="127"/>
      <c r="Q11" s="56">
        <f>Q12+Q34+Q38</f>
        <v>160.875</v>
      </c>
      <c r="R11" s="127"/>
      <c r="S11" s="56">
        <f>S12+S34+S38</f>
        <v>160.875</v>
      </c>
      <c r="T11" s="127"/>
      <c r="U11" s="126"/>
      <c r="V11" s="130"/>
      <c r="W11" s="130"/>
      <c r="X11" s="123"/>
      <c r="Y11" s="123"/>
      <c r="Z11" s="123"/>
      <c r="AA11" s="123"/>
    </row>
    <row r="12" spans="1:27" s="2" customFormat="1" ht="10.5">
      <c r="A12" s="17" t="s">
        <v>11</v>
      </c>
      <c r="B12" s="115" t="s">
        <v>12</v>
      </c>
      <c r="C12" s="125" t="s">
        <v>263</v>
      </c>
      <c r="D12" s="126"/>
      <c r="E12" s="127"/>
      <c r="F12" s="127"/>
      <c r="G12" s="127"/>
      <c r="H12" s="127"/>
      <c r="I12" s="128"/>
      <c r="J12" s="128"/>
      <c r="K12" s="129"/>
      <c r="L12" s="129"/>
      <c r="M12" s="129"/>
      <c r="N12" s="129"/>
      <c r="O12" s="127"/>
      <c r="P12" s="127"/>
      <c r="Q12" s="56">
        <f>Q13</f>
        <v>105.226</v>
      </c>
      <c r="R12" s="127"/>
      <c r="S12" s="56">
        <f>S13+S19+S23+S27</f>
        <v>105.226</v>
      </c>
      <c r="T12" s="127"/>
      <c r="U12" s="126"/>
      <c r="V12" s="130"/>
      <c r="W12" s="130"/>
      <c r="X12" s="123"/>
      <c r="Y12" s="123"/>
      <c r="Z12" s="123"/>
      <c r="AA12" s="123"/>
    </row>
    <row r="13" spans="1:27" s="2" customFormat="1" ht="57.75" customHeight="1">
      <c r="A13" s="17" t="s">
        <v>30</v>
      </c>
      <c r="B13" s="115" t="s">
        <v>13</v>
      </c>
      <c r="C13" s="125" t="s">
        <v>263</v>
      </c>
      <c r="D13" s="126"/>
      <c r="E13" s="127"/>
      <c r="F13" s="127"/>
      <c r="G13" s="127"/>
      <c r="H13" s="127"/>
      <c r="I13" s="128"/>
      <c r="J13" s="128"/>
      <c r="K13" s="129"/>
      <c r="L13" s="129"/>
      <c r="M13" s="129"/>
      <c r="N13" s="129"/>
      <c r="O13" s="127"/>
      <c r="P13" s="127"/>
      <c r="Q13" s="18">
        <f>SUM(Q14+Q16+Q18+Q30)</f>
        <v>105.226</v>
      </c>
      <c r="R13" s="127"/>
      <c r="S13" s="18">
        <f>SUM(S14+S16+S18+S30)</f>
        <v>105.226</v>
      </c>
      <c r="T13" s="127"/>
      <c r="U13" s="126"/>
      <c r="V13" s="130"/>
      <c r="W13" s="130"/>
      <c r="X13" s="123"/>
      <c r="Y13" s="123"/>
      <c r="Z13" s="123"/>
      <c r="AA13" s="123"/>
    </row>
    <row r="14" spans="1:27" s="2" customFormat="1" ht="25.5" customHeight="1">
      <c r="A14" s="17" t="s">
        <v>123</v>
      </c>
      <c r="B14" s="14" t="s">
        <v>128</v>
      </c>
      <c r="C14" s="125" t="s">
        <v>263</v>
      </c>
      <c r="D14" s="126"/>
      <c r="E14" s="127"/>
      <c r="F14" s="127"/>
      <c r="G14" s="127"/>
      <c r="H14" s="127"/>
      <c r="I14" s="128"/>
      <c r="J14" s="128"/>
      <c r="K14" s="129"/>
      <c r="L14" s="129"/>
      <c r="M14" s="129"/>
      <c r="N14" s="129"/>
      <c r="O14" s="127"/>
      <c r="P14" s="127"/>
      <c r="Q14" s="18">
        <f>Q15</f>
        <v>3.07</v>
      </c>
      <c r="R14" s="127"/>
      <c r="S14" s="18">
        <f>S15</f>
        <v>3.07</v>
      </c>
      <c r="T14" s="127"/>
      <c r="U14" s="126"/>
      <c r="V14" s="130"/>
      <c r="W14" s="130"/>
      <c r="X14" s="123"/>
      <c r="Y14" s="123"/>
      <c r="Z14" s="123"/>
      <c r="AA14" s="123"/>
    </row>
    <row r="15" spans="1:27" s="2" customFormat="1" ht="42">
      <c r="A15" s="19" t="s">
        <v>11</v>
      </c>
      <c r="B15" s="131" t="s">
        <v>186</v>
      </c>
      <c r="C15" s="125" t="s">
        <v>263</v>
      </c>
      <c r="D15" s="126"/>
      <c r="E15" s="127"/>
      <c r="F15" s="127"/>
      <c r="G15" s="38" t="s">
        <v>187</v>
      </c>
      <c r="H15" s="127"/>
      <c r="I15" s="16">
        <v>2019</v>
      </c>
      <c r="J15" s="16">
        <v>2019</v>
      </c>
      <c r="K15" s="129" t="s">
        <v>264</v>
      </c>
      <c r="L15" s="129" t="s">
        <v>265</v>
      </c>
      <c r="M15" s="129" t="s">
        <v>265</v>
      </c>
      <c r="N15" s="129" t="s">
        <v>265</v>
      </c>
      <c r="O15" s="129" t="s">
        <v>265</v>
      </c>
      <c r="P15" s="129" t="s">
        <v>265</v>
      </c>
      <c r="Q15" s="132">
        <v>3.07</v>
      </c>
      <c r="R15" s="127"/>
      <c r="S15" s="132">
        <f>Q15</f>
        <v>3.07</v>
      </c>
      <c r="T15" s="127"/>
      <c r="U15" s="126" t="s">
        <v>266</v>
      </c>
      <c r="V15" s="130"/>
      <c r="W15" s="133" t="s">
        <v>267</v>
      </c>
      <c r="X15" s="127"/>
      <c r="Y15" s="127"/>
      <c r="Z15" s="123">
        <v>5</v>
      </c>
      <c r="AA15" s="123"/>
    </row>
    <row r="16" spans="1:27" s="2" customFormat="1" ht="19.5" customHeight="1">
      <c r="A16" s="17" t="s">
        <v>124</v>
      </c>
      <c r="B16" s="14" t="s">
        <v>122</v>
      </c>
      <c r="C16" s="125" t="s">
        <v>263</v>
      </c>
      <c r="D16" s="126"/>
      <c r="E16" s="127"/>
      <c r="F16" s="127"/>
      <c r="G16" s="127"/>
      <c r="H16" s="127"/>
      <c r="I16" s="15"/>
      <c r="J16" s="15"/>
      <c r="K16" s="129"/>
      <c r="L16" s="129"/>
      <c r="M16" s="129"/>
      <c r="N16" s="129"/>
      <c r="O16" s="129"/>
      <c r="P16" s="129"/>
      <c r="Q16" s="44">
        <f>SUM(Q17:Q17)</f>
        <v>4.021</v>
      </c>
      <c r="R16" s="127"/>
      <c r="S16" s="44">
        <f>SUM(S17:S17)</f>
        <v>4.021</v>
      </c>
      <c r="T16" s="127"/>
      <c r="U16" s="126"/>
      <c r="V16" s="130"/>
      <c r="W16" s="130"/>
      <c r="X16" s="123"/>
      <c r="Y16" s="123"/>
      <c r="Z16" s="123"/>
      <c r="AA16" s="123"/>
    </row>
    <row r="17" spans="1:27" s="2" customFormat="1" ht="27" customHeight="1">
      <c r="A17" s="19" t="s">
        <v>11</v>
      </c>
      <c r="B17" s="131" t="s">
        <v>48</v>
      </c>
      <c r="C17" s="125" t="s">
        <v>263</v>
      </c>
      <c r="D17" s="126"/>
      <c r="E17" s="127"/>
      <c r="F17" s="127"/>
      <c r="G17" s="95" t="s">
        <v>323</v>
      </c>
      <c r="H17" s="127"/>
      <c r="I17" s="16">
        <v>2018</v>
      </c>
      <c r="J17" s="16">
        <v>2018</v>
      </c>
      <c r="K17" s="129" t="s">
        <v>264</v>
      </c>
      <c r="L17" s="129" t="s">
        <v>265</v>
      </c>
      <c r="M17" s="129" t="s">
        <v>265</v>
      </c>
      <c r="N17" s="129" t="s">
        <v>265</v>
      </c>
      <c r="O17" s="129" t="s">
        <v>265</v>
      </c>
      <c r="P17" s="129" t="s">
        <v>265</v>
      </c>
      <c r="Q17" s="132">
        <f>'[1]прил.1.1Перечень'!G21</f>
        <v>4.021</v>
      </c>
      <c r="R17" s="127"/>
      <c r="S17" s="132">
        <f>Q17</f>
        <v>4.021</v>
      </c>
      <c r="T17" s="127"/>
      <c r="U17" s="126" t="s">
        <v>266</v>
      </c>
      <c r="V17" s="130"/>
      <c r="W17" s="133" t="s">
        <v>267</v>
      </c>
      <c r="X17" s="123"/>
      <c r="Y17" s="123"/>
      <c r="Z17" s="123">
        <v>5</v>
      </c>
      <c r="AA17" s="123"/>
    </row>
    <row r="18" spans="1:27" s="2" customFormat="1" ht="10.5">
      <c r="A18" s="17" t="s">
        <v>125</v>
      </c>
      <c r="B18" s="14" t="s">
        <v>121</v>
      </c>
      <c r="C18" s="125" t="s">
        <v>263</v>
      </c>
      <c r="D18" s="126"/>
      <c r="E18" s="127"/>
      <c r="F18" s="127"/>
      <c r="G18" s="127"/>
      <c r="H18" s="127"/>
      <c r="I18" s="15"/>
      <c r="J18" s="15"/>
      <c r="K18" s="129"/>
      <c r="L18" s="129"/>
      <c r="M18" s="129"/>
      <c r="N18" s="129"/>
      <c r="O18" s="127"/>
      <c r="P18" s="127"/>
      <c r="Q18" s="44">
        <f>SUM(Q19:Q29)</f>
        <v>13.503</v>
      </c>
      <c r="R18" s="127"/>
      <c r="S18" s="44">
        <f>SUM(S19:S29)</f>
        <v>13.503</v>
      </c>
      <c r="T18" s="127"/>
      <c r="U18" s="126"/>
      <c r="V18" s="130"/>
      <c r="W18" s="130"/>
      <c r="X18" s="123"/>
      <c r="Y18" s="123"/>
      <c r="Z18" s="123"/>
      <c r="AA18" s="123"/>
    </row>
    <row r="19" spans="1:27" s="2" customFormat="1" ht="11.25" customHeight="1" hidden="1">
      <c r="A19" s="17" t="s">
        <v>31</v>
      </c>
      <c r="B19" s="134" t="s">
        <v>268</v>
      </c>
      <c r="C19" s="125" t="s">
        <v>263</v>
      </c>
      <c r="D19" s="126"/>
      <c r="E19" s="127"/>
      <c r="F19" s="127"/>
      <c r="G19" s="127"/>
      <c r="H19" s="127"/>
      <c r="I19" s="16"/>
      <c r="J19" s="16"/>
      <c r="K19" s="129"/>
      <c r="L19" s="129"/>
      <c r="M19" s="129"/>
      <c r="N19" s="129"/>
      <c r="O19" s="127"/>
      <c r="P19" s="127"/>
      <c r="Q19" s="129"/>
      <c r="R19" s="127"/>
      <c r="S19" s="129"/>
      <c r="T19" s="127"/>
      <c r="U19" s="126"/>
      <c r="V19" s="130"/>
      <c r="W19" s="130"/>
      <c r="X19" s="123"/>
      <c r="Y19" s="123"/>
      <c r="Z19" s="123"/>
      <c r="AA19" s="123"/>
    </row>
    <row r="20" spans="1:27" s="2" customFormat="1" ht="11.25" customHeight="1" hidden="1">
      <c r="A20" s="22" t="s">
        <v>11</v>
      </c>
      <c r="B20" s="134"/>
      <c r="C20" s="125" t="s">
        <v>263</v>
      </c>
      <c r="D20" s="126"/>
      <c r="E20" s="127"/>
      <c r="F20" s="127"/>
      <c r="G20" s="127"/>
      <c r="H20" s="127"/>
      <c r="I20" s="16"/>
      <c r="J20" s="16"/>
      <c r="K20" s="129"/>
      <c r="L20" s="129"/>
      <c r="M20" s="129"/>
      <c r="N20" s="129"/>
      <c r="O20" s="127"/>
      <c r="P20" s="127"/>
      <c r="Q20" s="129"/>
      <c r="R20" s="127"/>
      <c r="S20" s="129"/>
      <c r="T20" s="127"/>
      <c r="U20" s="126"/>
      <c r="V20" s="130"/>
      <c r="W20" s="130"/>
      <c r="X20" s="123"/>
      <c r="Y20" s="123"/>
      <c r="Z20" s="123"/>
      <c r="AA20" s="123"/>
    </row>
    <row r="21" spans="1:27" s="2" customFormat="1" ht="11.25" customHeight="1" hidden="1">
      <c r="A21" s="22" t="s">
        <v>15</v>
      </c>
      <c r="B21" s="134"/>
      <c r="C21" s="125" t="s">
        <v>263</v>
      </c>
      <c r="D21" s="126"/>
      <c r="E21" s="127"/>
      <c r="F21" s="127"/>
      <c r="G21" s="127"/>
      <c r="H21" s="127"/>
      <c r="I21" s="16"/>
      <c r="J21" s="16"/>
      <c r="K21" s="129"/>
      <c r="L21" s="129"/>
      <c r="M21" s="129"/>
      <c r="N21" s="129"/>
      <c r="O21" s="127"/>
      <c r="P21" s="127"/>
      <c r="Q21" s="129"/>
      <c r="R21" s="127"/>
      <c r="S21" s="129"/>
      <c r="T21" s="127"/>
      <c r="U21" s="126"/>
      <c r="V21" s="130"/>
      <c r="W21" s="130"/>
      <c r="X21" s="123"/>
      <c r="Y21" s="123"/>
      <c r="Z21" s="123"/>
      <c r="AA21" s="123"/>
    </row>
    <row r="22" spans="1:27" s="2" customFormat="1" ht="11.25" customHeight="1" hidden="1">
      <c r="A22" s="22" t="s">
        <v>17</v>
      </c>
      <c r="B22" s="134"/>
      <c r="C22" s="125" t="s">
        <v>263</v>
      </c>
      <c r="D22" s="126"/>
      <c r="E22" s="127"/>
      <c r="F22" s="127"/>
      <c r="G22" s="127"/>
      <c r="H22" s="127"/>
      <c r="I22" s="16"/>
      <c r="J22" s="16"/>
      <c r="K22" s="129"/>
      <c r="L22" s="129"/>
      <c r="M22" s="129"/>
      <c r="N22" s="129"/>
      <c r="O22" s="127"/>
      <c r="P22" s="127"/>
      <c r="Q22" s="129"/>
      <c r="R22" s="127"/>
      <c r="S22" s="129"/>
      <c r="T22" s="127"/>
      <c r="U22" s="126"/>
      <c r="V22" s="130"/>
      <c r="W22" s="130"/>
      <c r="X22" s="123"/>
      <c r="Y22" s="123"/>
      <c r="Z22" s="123"/>
      <c r="AA22" s="123"/>
    </row>
    <row r="23" spans="1:27" s="2" customFormat="1" ht="10.5" customHeight="1" hidden="1">
      <c r="A23" s="17" t="s">
        <v>32</v>
      </c>
      <c r="B23" s="115" t="s">
        <v>18</v>
      </c>
      <c r="C23" s="125" t="s">
        <v>263</v>
      </c>
      <c r="D23" s="126"/>
      <c r="E23" s="127"/>
      <c r="F23" s="127"/>
      <c r="G23" s="127"/>
      <c r="H23" s="127"/>
      <c r="I23" s="15"/>
      <c r="J23" s="15"/>
      <c r="K23" s="129"/>
      <c r="L23" s="129"/>
      <c r="M23" s="129"/>
      <c r="N23" s="129"/>
      <c r="O23" s="127"/>
      <c r="P23" s="127"/>
      <c r="Q23" s="129"/>
      <c r="R23" s="127"/>
      <c r="S23" s="129"/>
      <c r="T23" s="127"/>
      <c r="U23" s="126"/>
      <c r="V23" s="130"/>
      <c r="W23" s="130"/>
      <c r="X23" s="123"/>
      <c r="Y23" s="123"/>
      <c r="Z23" s="123"/>
      <c r="AA23" s="123"/>
    </row>
    <row r="24" spans="1:27" s="2" customFormat="1" ht="11.25" customHeight="1" hidden="1">
      <c r="A24" s="22" t="s">
        <v>99</v>
      </c>
      <c r="B24" s="134"/>
      <c r="C24" s="125" t="s">
        <v>263</v>
      </c>
      <c r="D24" s="126"/>
      <c r="E24" s="127"/>
      <c r="F24" s="127"/>
      <c r="G24" s="127"/>
      <c r="H24" s="127"/>
      <c r="I24" s="16"/>
      <c r="J24" s="16"/>
      <c r="K24" s="129"/>
      <c r="L24" s="129"/>
      <c r="M24" s="129"/>
      <c r="N24" s="129"/>
      <c r="O24" s="127"/>
      <c r="P24" s="127"/>
      <c r="Q24" s="129"/>
      <c r="R24" s="127"/>
      <c r="S24" s="129"/>
      <c r="T24" s="127"/>
      <c r="U24" s="126"/>
      <c r="V24" s="130"/>
      <c r="W24" s="130"/>
      <c r="X24" s="123"/>
      <c r="Y24" s="123"/>
      <c r="Z24" s="123"/>
      <c r="AA24" s="123"/>
    </row>
    <row r="25" spans="1:27" s="2" customFormat="1" ht="11.25" customHeight="1" hidden="1">
      <c r="A25" s="22" t="s">
        <v>102</v>
      </c>
      <c r="B25" s="134"/>
      <c r="C25" s="125" t="s">
        <v>263</v>
      </c>
      <c r="D25" s="126"/>
      <c r="E25" s="127"/>
      <c r="F25" s="127"/>
      <c r="G25" s="127"/>
      <c r="H25" s="127"/>
      <c r="I25" s="16"/>
      <c r="J25" s="16"/>
      <c r="K25" s="129"/>
      <c r="L25" s="129"/>
      <c r="M25" s="129"/>
      <c r="N25" s="129"/>
      <c r="O25" s="127"/>
      <c r="P25" s="127"/>
      <c r="Q25" s="129"/>
      <c r="R25" s="127"/>
      <c r="S25" s="129"/>
      <c r="T25" s="127"/>
      <c r="U25" s="126"/>
      <c r="V25" s="130"/>
      <c r="W25" s="130"/>
      <c r="X25" s="127"/>
      <c r="Y25" s="127"/>
      <c r="Z25" s="127"/>
      <c r="AA25" s="127"/>
    </row>
    <row r="26" spans="1:27" s="2" customFormat="1" ht="11.25" customHeight="1" hidden="1">
      <c r="A26" s="22" t="s">
        <v>103</v>
      </c>
      <c r="B26" s="134"/>
      <c r="C26" s="125" t="s">
        <v>263</v>
      </c>
      <c r="D26" s="126"/>
      <c r="E26" s="127"/>
      <c r="F26" s="127"/>
      <c r="G26" s="127"/>
      <c r="H26" s="127"/>
      <c r="I26" s="16"/>
      <c r="J26" s="16"/>
      <c r="K26" s="129"/>
      <c r="L26" s="129"/>
      <c r="M26" s="129"/>
      <c r="N26" s="129"/>
      <c r="O26" s="127"/>
      <c r="P26" s="127"/>
      <c r="Q26" s="129"/>
      <c r="R26" s="127"/>
      <c r="S26" s="129"/>
      <c r="T26" s="127"/>
      <c r="U26" s="126"/>
      <c r="V26" s="130"/>
      <c r="W26" s="130"/>
      <c r="X26" s="127"/>
      <c r="Y26" s="127"/>
      <c r="Z26" s="127"/>
      <c r="AA26" s="127"/>
    </row>
    <row r="27" spans="1:27" s="2" customFormat="1" ht="21" customHeight="1" hidden="1">
      <c r="A27" s="22" t="s">
        <v>104</v>
      </c>
      <c r="B27" s="115" t="s">
        <v>19</v>
      </c>
      <c r="C27" s="125" t="s">
        <v>263</v>
      </c>
      <c r="D27" s="126"/>
      <c r="E27" s="127"/>
      <c r="F27" s="127"/>
      <c r="G27" s="127"/>
      <c r="H27" s="127"/>
      <c r="I27" s="16"/>
      <c r="J27" s="16"/>
      <c r="K27" s="129"/>
      <c r="L27" s="129"/>
      <c r="M27" s="129"/>
      <c r="N27" s="129"/>
      <c r="O27" s="127"/>
      <c r="P27" s="127"/>
      <c r="Q27" s="129"/>
      <c r="R27" s="127"/>
      <c r="S27" s="129"/>
      <c r="T27" s="127"/>
      <c r="U27" s="126"/>
      <c r="V27" s="130"/>
      <c r="W27" s="130"/>
      <c r="X27" s="127"/>
      <c r="Y27" s="127"/>
      <c r="Z27" s="127"/>
      <c r="AA27" s="127"/>
    </row>
    <row r="28" spans="1:27" s="2" customFormat="1" ht="56.25">
      <c r="A28" s="17"/>
      <c r="B28" s="134" t="s">
        <v>183</v>
      </c>
      <c r="C28" s="125" t="s">
        <v>263</v>
      </c>
      <c r="D28" s="126"/>
      <c r="E28" s="127"/>
      <c r="F28" s="127"/>
      <c r="G28" s="16" t="s">
        <v>322</v>
      </c>
      <c r="H28" s="127"/>
      <c r="I28" s="16">
        <v>2019</v>
      </c>
      <c r="J28" s="16">
        <v>2019</v>
      </c>
      <c r="K28" s="129" t="s">
        <v>264</v>
      </c>
      <c r="L28" s="129" t="s">
        <v>265</v>
      </c>
      <c r="M28" s="129" t="s">
        <v>265</v>
      </c>
      <c r="N28" s="129" t="s">
        <v>265</v>
      </c>
      <c r="O28" s="129" t="s">
        <v>265</v>
      </c>
      <c r="P28" s="129" t="s">
        <v>265</v>
      </c>
      <c r="Q28" s="129">
        <v>6.593</v>
      </c>
      <c r="R28" s="127"/>
      <c r="S28" s="129">
        <f>Q28</f>
        <v>6.593</v>
      </c>
      <c r="T28" s="127"/>
      <c r="U28" s="126" t="s">
        <v>266</v>
      </c>
      <c r="V28" s="130"/>
      <c r="W28" s="133" t="s">
        <v>267</v>
      </c>
      <c r="X28" s="127"/>
      <c r="Y28" s="127"/>
      <c r="Z28" s="123">
        <v>5</v>
      </c>
      <c r="AA28" s="127"/>
    </row>
    <row r="29" spans="1:27" s="2" customFormat="1" ht="45">
      <c r="A29" s="22"/>
      <c r="B29" s="134" t="s">
        <v>184</v>
      </c>
      <c r="C29" s="125" t="s">
        <v>263</v>
      </c>
      <c r="D29" s="126"/>
      <c r="E29" s="127"/>
      <c r="F29" s="127"/>
      <c r="G29" s="16" t="s">
        <v>185</v>
      </c>
      <c r="H29" s="127"/>
      <c r="I29" s="16">
        <v>2019</v>
      </c>
      <c r="J29" s="16">
        <v>2019</v>
      </c>
      <c r="K29" s="129" t="s">
        <v>264</v>
      </c>
      <c r="L29" s="129" t="s">
        <v>265</v>
      </c>
      <c r="M29" s="129" t="s">
        <v>265</v>
      </c>
      <c r="N29" s="129" t="s">
        <v>265</v>
      </c>
      <c r="O29" s="129" t="s">
        <v>265</v>
      </c>
      <c r="P29" s="129" t="s">
        <v>265</v>
      </c>
      <c r="Q29" s="129">
        <v>6.91</v>
      </c>
      <c r="R29" s="127"/>
      <c r="S29" s="129">
        <f>Q29</f>
        <v>6.91</v>
      </c>
      <c r="T29" s="127"/>
      <c r="U29" s="126" t="s">
        <v>266</v>
      </c>
      <c r="V29" s="130"/>
      <c r="W29" s="133" t="s">
        <v>267</v>
      </c>
      <c r="X29" s="127"/>
      <c r="Y29" s="127"/>
      <c r="Z29" s="123">
        <v>5</v>
      </c>
      <c r="AA29" s="127"/>
    </row>
    <row r="30" spans="1:27" s="176" customFormat="1" ht="10.5">
      <c r="A30" s="165" t="s">
        <v>148</v>
      </c>
      <c r="B30" s="60" t="s">
        <v>300</v>
      </c>
      <c r="C30" s="172" t="s">
        <v>263</v>
      </c>
      <c r="D30" s="173"/>
      <c r="E30" s="157"/>
      <c r="F30" s="157"/>
      <c r="G30" s="15"/>
      <c r="H30" s="157"/>
      <c r="I30" s="15"/>
      <c r="J30" s="15"/>
      <c r="K30" s="174"/>
      <c r="L30" s="174"/>
      <c r="M30" s="174"/>
      <c r="N30" s="174"/>
      <c r="O30" s="174"/>
      <c r="P30" s="174"/>
      <c r="Q30" s="174">
        <f>Q31+Q33+Q32</f>
        <v>84.632</v>
      </c>
      <c r="R30" s="174">
        <f>R31+R33+R32</f>
        <v>0</v>
      </c>
      <c r="S30" s="174">
        <f>S31+S33+S32</f>
        <v>84.632</v>
      </c>
      <c r="T30" s="174">
        <f>T31+T33+T32</f>
        <v>0</v>
      </c>
      <c r="U30" s="173"/>
      <c r="V30" s="175"/>
      <c r="W30" s="175"/>
      <c r="X30" s="157"/>
      <c r="Y30" s="157"/>
      <c r="Z30" s="157"/>
      <c r="AA30" s="157"/>
    </row>
    <row r="31" spans="1:27" s="2" customFormat="1" ht="42">
      <c r="A31" s="166" t="s">
        <v>11</v>
      </c>
      <c r="B31" s="131" t="s">
        <v>302</v>
      </c>
      <c r="C31" s="125" t="s">
        <v>263</v>
      </c>
      <c r="D31" s="126"/>
      <c r="E31" s="92" t="s">
        <v>301</v>
      </c>
      <c r="F31" s="127"/>
      <c r="G31" s="127"/>
      <c r="H31" s="127"/>
      <c r="I31" s="16">
        <v>2020</v>
      </c>
      <c r="J31" s="16">
        <v>2020</v>
      </c>
      <c r="K31" s="129" t="s">
        <v>264</v>
      </c>
      <c r="L31" s="129" t="s">
        <v>265</v>
      </c>
      <c r="M31" s="129" t="s">
        <v>265</v>
      </c>
      <c r="N31" s="129" t="s">
        <v>265</v>
      </c>
      <c r="O31" s="129" t="s">
        <v>265</v>
      </c>
      <c r="P31" s="129" t="s">
        <v>265</v>
      </c>
      <c r="Q31" s="129">
        <v>0.694</v>
      </c>
      <c r="R31" s="127"/>
      <c r="S31" s="129">
        <v>0.694</v>
      </c>
      <c r="T31" s="127"/>
      <c r="U31" s="126" t="s">
        <v>266</v>
      </c>
      <c r="V31" s="130"/>
      <c r="W31" s="133" t="s">
        <v>267</v>
      </c>
      <c r="X31" s="127"/>
      <c r="Y31" s="127"/>
      <c r="Z31" s="123">
        <v>5</v>
      </c>
      <c r="AA31" s="127"/>
    </row>
    <row r="32" spans="1:27" s="2" customFormat="1" ht="42">
      <c r="A32" s="166" t="s">
        <v>15</v>
      </c>
      <c r="B32" s="131" t="s">
        <v>336</v>
      </c>
      <c r="C32" s="125" t="s">
        <v>263</v>
      </c>
      <c r="D32" s="126"/>
      <c r="E32" s="235" t="s">
        <v>330</v>
      </c>
      <c r="F32" s="127"/>
      <c r="G32" s="127"/>
      <c r="H32" s="127"/>
      <c r="I32" s="16">
        <v>2018</v>
      </c>
      <c r="J32" s="16">
        <v>2018</v>
      </c>
      <c r="K32" s="129" t="s">
        <v>264</v>
      </c>
      <c r="L32" s="129" t="s">
        <v>265</v>
      </c>
      <c r="M32" s="129" t="s">
        <v>265</v>
      </c>
      <c r="N32" s="129" t="s">
        <v>265</v>
      </c>
      <c r="O32" s="129" t="s">
        <v>265</v>
      </c>
      <c r="P32" s="129" t="s">
        <v>265</v>
      </c>
      <c r="Q32" s="132">
        <v>40.884</v>
      </c>
      <c r="R32" s="127"/>
      <c r="S32" s="132">
        <v>40.884</v>
      </c>
      <c r="T32" s="127"/>
      <c r="U32" s="126" t="s">
        <v>266</v>
      </c>
      <c r="V32" s="130"/>
      <c r="W32" s="133" t="s">
        <v>267</v>
      </c>
      <c r="X32" s="127"/>
      <c r="Y32" s="127"/>
      <c r="Z32" s="123">
        <v>5</v>
      </c>
      <c r="AA32" s="127"/>
    </row>
    <row r="33" spans="1:27" s="2" customFormat="1" ht="42">
      <c r="A33" s="166" t="s">
        <v>35</v>
      </c>
      <c r="B33" s="131" t="s">
        <v>335</v>
      </c>
      <c r="C33" s="125" t="s">
        <v>263</v>
      </c>
      <c r="D33" s="126"/>
      <c r="E33" s="236"/>
      <c r="F33" s="127"/>
      <c r="G33" s="127"/>
      <c r="H33" s="127"/>
      <c r="I33" s="16">
        <v>2019</v>
      </c>
      <c r="J33" s="16">
        <v>2019</v>
      </c>
      <c r="K33" s="129" t="s">
        <v>264</v>
      </c>
      <c r="L33" s="129" t="s">
        <v>265</v>
      </c>
      <c r="M33" s="129" t="s">
        <v>265</v>
      </c>
      <c r="N33" s="129" t="s">
        <v>265</v>
      </c>
      <c r="O33" s="129" t="s">
        <v>265</v>
      </c>
      <c r="P33" s="129" t="s">
        <v>265</v>
      </c>
      <c r="Q33" s="132">
        <v>43.054</v>
      </c>
      <c r="R33" s="127"/>
      <c r="S33" s="132">
        <v>43.054</v>
      </c>
      <c r="T33" s="127"/>
      <c r="U33" s="126" t="s">
        <v>266</v>
      </c>
      <c r="V33" s="130"/>
      <c r="W33" s="133" t="s">
        <v>267</v>
      </c>
      <c r="X33" s="127"/>
      <c r="Y33" s="127"/>
      <c r="Z33" s="123">
        <v>5</v>
      </c>
      <c r="AA33" s="127"/>
    </row>
    <row r="34" spans="1:27" s="2" customFormat="1" ht="23.25" customHeight="1">
      <c r="A34" s="17" t="s">
        <v>15</v>
      </c>
      <c r="B34" s="115" t="s">
        <v>20</v>
      </c>
      <c r="C34" s="125" t="s">
        <v>263</v>
      </c>
      <c r="D34" s="126"/>
      <c r="E34" s="127"/>
      <c r="F34" s="127"/>
      <c r="G34" s="127"/>
      <c r="H34" s="127"/>
      <c r="I34" s="16"/>
      <c r="J34" s="16"/>
      <c r="K34" s="129"/>
      <c r="L34" s="129"/>
      <c r="M34" s="129"/>
      <c r="N34" s="129"/>
      <c r="O34" s="127"/>
      <c r="P34" s="127"/>
      <c r="Q34" s="44">
        <f>Q35</f>
        <v>19.069000000000003</v>
      </c>
      <c r="R34" s="127"/>
      <c r="S34" s="156">
        <f aca="true" t="shared" si="0" ref="S34:S39">Q34</f>
        <v>19.069000000000003</v>
      </c>
      <c r="T34" s="127"/>
      <c r="U34" s="126"/>
      <c r="V34" s="130"/>
      <c r="W34" s="130"/>
      <c r="X34" s="127"/>
      <c r="Y34" s="127"/>
      <c r="Z34" s="127"/>
      <c r="AA34" s="127"/>
    </row>
    <row r="35" spans="1:27" s="2" customFormat="1" ht="21">
      <c r="A35" s="17" t="s">
        <v>34</v>
      </c>
      <c r="B35" s="115" t="s">
        <v>13</v>
      </c>
      <c r="C35" s="125" t="s">
        <v>263</v>
      </c>
      <c r="D35" s="126"/>
      <c r="E35" s="127"/>
      <c r="F35" s="127"/>
      <c r="G35" s="127"/>
      <c r="H35" s="127"/>
      <c r="I35" s="16"/>
      <c r="J35" s="16"/>
      <c r="K35" s="129"/>
      <c r="L35" s="129"/>
      <c r="M35" s="129"/>
      <c r="N35" s="129"/>
      <c r="O35" s="127"/>
      <c r="P35" s="127"/>
      <c r="Q35" s="44">
        <f>SUM(Q36:Q37)</f>
        <v>19.069000000000003</v>
      </c>
      <c r="R35" s="127"/>
      <c r="S35" s="156">
        <f t="shared" si="0"/>
        <v>19.069000000000003</v>
      </c>
      <c r="T35" s="127"/>
      <c r="U35" s="126"/>
      <c r="V35" s="130"/>
      <c r="W35" s="130"/>
      <c r="X35" s="127"/>
      <c r="Y35" s="127"/>
      <c r="Z35" s="127"/>
      <c r="AA35" s="127"/>
    </row>
    <row r="36" spans="1:27" s="2" customFormat="1" ht="42">
      <c r="A36" s="19" t="s">
        <v>11</v>
      </c>
      <c r="B36" s="134" t="s">
        <v>36</v>
      </c>
      <c r="C36" s="125" t="s">
        <v>263</v>
      </c>
      <c r="D36" s="126"/>
      <c r="E36" s="127"/>
      <c r="F36" s="127"/>
      <c r="G36" s="16" t="s">
        <v>325</v>
      </c>
      <c r="H36" s="127"/>
      <c r="I36" s="16">
        <v>2018</v>
      </c>
      <c r="J36" s="16">
        <v>2018</v>
      </c>
      <c r="K36" s="129" t="s">
        <v>264</v>
      </c>
      <c r="L36" s="129" t="s">
        <v>265</v>
      </c>
      <c r="M36" s="129" t="s">
        <v>265</v>
      </c>
      <c r="N36" s="129" t="s">
        <v>265</v>
      </c>
      <c r="O36" s="129" t="s">
        <v>265</v>
      </c>
      <c r="P36" s="129" t="s">
        <v>265</v>
      </c>
      <c r="Q36" s="132">
        <f>'[1]прил.1.1Перечень'!G51</f>
        <v>5.269</v>
      </c>
      <c r="R36" s="127"/>
      <c r="S36" s="132">
        <f t="shared" si="0"/>
        <v>5.269</v>
      </c>
      <c r="T36" s="127"/>
      <c r="U36" s="126" t="s">
        <v>266</v>
      </c>
      <c r="V36" s="130"/>
      <c r="W36" s="133" t="s">
        <v>267</v>
      </c>
      <c r="X36" s="127"/>
      <c r="Y36" s="127"/>
      <c r="Z36" s="123">
        <v>5</v>
      </c>
      <c r="AA36" s="127"/>
    </row>
    <row r="37" spans="1:27" s="2" customFormat="1" ht="42">
      <c r="A37" s="19" t="s">
        <v>109</v>
      </c>
      <c r="B37" s="134" t="s">
        <v>317</v>
      </c>
      <c r="C37" s="125" t="s">
        <v>263</v>
      </c>
      <c r="D37" s="126"/>
      <c r="E37" s="127"/>
      <c r="F37" s="127"/>
      <c r="G37" s="16" t="s">
        <v>318</v>
      </c>
      <c r="H37" s="127"/>
      <c r="I37" s="16">
        <v>2019</v>
      </c>
      <c r="J37" s="16">
        <v>2019</v>
      </c>
      <c r="K37" s="129" t="s">
        <v>264</v>
      </c>
      <c r="L37" s="129" t="s">
        <v>265</v>
      </c>
      <c r="M37" s="129" t="s">
        <v>265</v>
      </c>
      <c r="N37" s="129" t="s">
        <v>265</v>
      </c>
      <c r="O37" s="129" t="s">
        <v>265</v>
      </c>
      <c r="P37" s="129" t="s">
        <v>265</v>
      </c>
      <c r="Q37" s="132">
        <v>13.8</v>
      </c>
      <c r="R37" s="127"/>
      <c r="S37" s="132">
        <f t="shared" si="0"/>
        <v>13.8</v>
      </c>
      <c r="T37" s="127"/>
      <c r="U37" s="126" t="s">
        <v>266</v>
      </c>
      <c r="V37" s="130"/>
      <c r="W37" s="133"/>
      <c r="X37" s="127"/>
      <c r="Y37" s="127"/>
      <c r="Z37" s="123"/>
      <c r="AA37" s="127"/>
    </row>
    <row r="38" spans="1:27" s="2" customFormat="1" ht="26.25" customHeight="1">
      <c r="A38" s="17" t="s">
        <v>35</v>
      </c>
      <c r="B38" s="115" t="s">
        <v>37</v>
      </c>
      <c r="C38" s="125" t="s">
        <v>263</v>
      </c>
      <c r="D38" s="126"/>
      <c r="E38" s="127"/>
      <c r="F38" s="127"/>
      <c r="G38" s="127"/>
      <c r="H38" s="127"/>
      <c r="I38" s="16"/>
      <c r="J38" s="16"/>
      <c r="K38" s="129"/>
      <c r="L38" s="129"/>
      <c r="M38" s="129"/>
      <c r="N38" s="129"/>
      <c r="O38" s="127"/>
      <c r="P38" s="127"/>
      <c r="Q38" s="44">
        <f>Q39+Q41+Q47+Q50+Q56</f>
        <v>36.58</v>
      </c>
      <c r="R38" s="127"/>
      <c r="S38" s="156">
        <f t="shared" si="0"/>
        <v>36.58</v>
      </c>
      <c r="T38" s="127"/>
      <c r="U38" s="126"/>
      <c r="V38" s="130"/>
      <c r="W38" s="133" t="s">
        <v>267</v>
      </c>
      <c r="X38" s="127"/>
      <c r="Y38" s="127"/>
      <c r="Z38" s="123"/>
      <c r="AA38" s="127"/>
    </row>
    <row r="39" spans="1:27" s="2" customFormat="1" ht="19.5" customHeight="1">
      <c r="A39" s="17" t="s">
        <v>38</v>
      </c>
      <c r="B39" s="135" t="s">
        <v>39</v>
      </c>
      <c r="C39" s="125" t="s">
        <v>263</v>
      </c>
      <c r="D39" s="126"/>
      <c r="E39" s="127"/>
      <c r="F39" s="127"/>
      <c r="G39" s="127"/>
      <c r="H39" s="127"/>
      <c r="I39" s="15"/>
      <c r="J39" s="15"/>
      <c r="K39" s="129"/>
      <c r="L39" s="129"/>
      <c r="M39" s="129"/>
      <c r="N39" s="129"/>
      <c r="O39" s="127"/>
      <c r="P39" s="127"/>
      <c r="Q39" s="35">
        <f>SUM(Q40:Q40)</f>
        <v>0.4</v>
      </c>
      <c r="R39" s="127"/>
      <c r="S39" s="156">
        <f t="shared" si="0"/>
        <v>0.4</v>
      </c>
      <c r="T39" s="127"/>
      <c r="U39" s="126"/>
      <c r="V39" s="130"/>
      <c r="W39" s="133" t="s">
        <v>267</v>
      </c>
      <c r="X39" s="127"/>
      <c r="Y39" s="127"/>
      <c r="Z39" s="123"/>
      <c r="AA39" s="127"/>
    </row>
    <row r="40" spans="1:27" s="2" customFormat="1" ht="52.5">
      <c r="A40" s="19" t="s">
        <v>11</v>
      </c>
      <c r="B40" s="134" t="s">
        <v>269</v>
      </c>
      <c r="C40" s="125" t="s">
        <v>263</v>
      </c>
      <c r="D40" s="126"/>
      <c r="E40" s="127"/>
      <c r="F40" s="127"/>
      <c r="G40" s="127"/>
      <c r="H40" s="127"/>
      <c r="I40" s="16">
        <v>2019</v>
      </c>
      <c r="J40" s="16">
        <v>2019</v>
      </c>
      <c r="K40" s="129"/>
      <c r="L40" s="129"/>
      <c r="M40" s="129"/>
      <c r="N40" s="129"/>
      <c r="O40" s="127"/>
      <c r="P40" s="127"/>
      <c r="Q40" s="132">
        <v>0.4</v>
      </c>
      <c r="R40" s="127"/>
      <c r="S40" s="132">
        <f aca="true" t="shared" si="1" ref="S40:S56">Q40</f>
        <v>0.4</v>
      </c>
      <c r="T40" s="127"/>
      <c r="U40" s="126" t="s">
        <v>270</v>
      </c>
      <c r="V40" s="130"/>
      <c r="W40" s="133" t="s">
        <v>267</v>
      </c>
      <c r="X40" s="110"/>
      <c r="Y40" s="110"/>
      <c r="Z40" s="123">
        <v>5</v>
      </c>
      <c r="AA40" s="110"/>
    </row>
    <row r="41" spans="1:27" s="2" customFormat="1" ht="15" customHeight="1">
      <c r="A41" s="17" t="s">
        <v>44</v>
      </c>
      <c r="B41" s="135" t="s">
        <v>47</v>
      </c>
      <c r="C41" s="125" t="s">
        <v>263</v>
      </c>
      <c r="D41" s="126"/>
      <c r="E41" s="127"/>
      <c r="F41" s="127"/>
      <c r="G41" s="127"/>
      <c r="H41" s="127"/>
      <c r="I41" s="15"/>
      <c r="J41" s="15"/>
      <c r="K41" s="129"/>
      <c r="L41" s="129"/>
      <c r="M41" s="129"/>
      <c r="N41" s="129"/>
      <c r="O41" s="127"/>
      <c r="P41" s="127"/>
      <c r="Q41" s="35">
        <f>SUM(Q42:Q46)</f>
        <v>6.32</v>
      </c>
      <c r="R41" s="127"/>
      <c r="S41" s="156">
        <f>Q41</f>
        <v>6.32</v>
      </c>
      <c r="T41" s="127"/>
      <c r="U41" s="126"/>
      <c r="V41" s="130"/>
      <c r="W41" s="133" t="s">
        <v>267</v>
      </c>
      <c r="X41" s="136"/>
      <c r="Y41" s="136"/>
      <c r="Z41" s="136"/>
      <c r="AA41" s="136"/>
    </row>
    <row r="42" spans="1:27" s="2" customFormat="1" ht="115.5">
      <c r="A42" s="19" t="s">
        <v>11</v>
      </c>
      <c r="B42" s="131" t="s">
        <v>83</v>
      </c>
      <c r="C42" s="125" t="s">
        <v>263</v>
      </c>
      <c r="D42" s="126"/>
      <c r="E42" s="127"/>
      <c r="F42" s="127"/>
      <c r="G42" s="127"/>
      <c r="H42" s="127"/>
      <c r="I42" s="16">
        <v>2018</v>
      </c>
      <c r="J42" s="16">
        <v>2018</v>
      </c>
      <c r="K42" s="129"/>
      <c r="L42" s="129"/>
      <c r="M42" s="129"/>
      <c r="N42" s="129"/>
      <c r="O42" s="127"/>
      <c r="P42" s="127"/>
      <c r="Q42" s="132">
        <f>'[1]прил.1.1Перечень'!G68</f>
        <v>1.5</v>
      </c>
      <c r="R42" s="127"/>
      <c r="S42" s="132">
        <f>Q42</f>
        <v>1.5</v>
      </c>
      <c r="T42" s="127"/>
      <c r="U42" s="126" t="s">
        <v>271</v>
      </c>
      <c r="V42" s="130"/>
      <c r="W42" s="133" t="s">
        <v>267</v>
      </c>
      <c r="X42" s="127"/>
      <c r="Y42" s="127"/>
      <c r="Z42" s="123">
        <v>5</v>
      </c>
      <c r="AA42" s="136"/>
    </row>
    <row r="43" spans="1:27" s="2" customFormat="1" ht="63">
      <c r="A43" s="19" t="s">
        <v>15</v>
      </c>
      <c r="B43" s="131" t="s">
        <v>86</v>
      </c>
      <c r="C43" s="125" t="s">
        <v>263</v>
      </c>
      <c r="D43" s="126"/>
      <c r="E43" s="127"/>
      <c r="F43" s="127"/>
      <c r="G43" s="127"/>
      <c r="H43" s="127"/>
      <c r="I43" s="16">
        <v>2018</v>
      </c>
      <c r="J43" s="16">
        <v>2018</v>
      </c>
      <c r="K43" s="129"/>
      <c r="L43" s="129"/>
      <c r="M43" s="129"/>
      <c r="N43" s="129"/>
      <c r="O43" s="127"/>
      <c r="P43" s="127"/>
      <c r="Q43" s="132">
        <f>'[1]прил.1.1Перечень'!G70</f>
        <v>0.35</v>
      </c>
      <c r="R43" s="127"/>
      <c r="S43" s="132">
        <f t="shared" si="1"/>
        <v>0.35</v>
      </c>
      <c r="T43" s="127"/>
      <c r="U43" s="126" t="s">
        <v>272</v>
      </c>
      <c r="V43" s="130"/>
      <c r="W43" s="133" t="s">
        <v>267</v>
      </c>
      <c r="X43" s="127"/>
      <c r="Y43" s="127"/>
      <c r="Z43" s="123">
        <v>5</v>
      </c>
      <c r="AA43" s="136"/>
    </row>
    <row r="44" spans="1:27" s="2" customFormat="1" ht="105">
      <c r="A44" s="19" t="s">
        <v>35</v>
      </c>
      <c r="B44" s="131" t="s">
        <v>87</v>
      </c>
      <c r="C44" s="125" t="s">
        <v>263</v>
      </c>
      <c r="D44" s="126"/>
      <c r="E44" s="127"/>
      <c r="F44" s="127"/>
      <c r="G44" s="127"/>
      <c r="H44" s="127"/>
      <c r="I44" s="16">
        <v>2018</v>
      </c>
      <c r="J44" s="16">
        <v>2018</v>
      </c>
      <c r="K44" s="129"/>
      <c r="L44" s="129"/>
      <c r="M44" s="129"/>
      <c r="N44" s="129"/>
      <c r="O44" s="127"/>
      <c r="P44" s="127"/>
      <c r="Q44" s="132">
        <f>'[1]прил.1.1Перечень'!G72</f>
        <v>0.57</v>
      </c>
      <c r="R44" s="127"/>
      <c r="S44" s="132">
        <f t="shared" si="1"/>
        <v>0.57</v>
      </c>
      <c r="T44" s="127"/>
      <c r="U44" s="126" t="s">
        <v>273</v>
      </c>
      <c r="V44" s="130"/>
      <c r="W44" s="133" t="s">
        <v>267</v>
      </c>
      <c r="X44" s="127"/>
      <c r="Y44" s="127"/>
      <c r="Z44" s="123">
        <v>5</v>
      </c>
      <c r="AA44" s="136"/>
    </row>
    <row r="45" spans="1:27" s="2" customFormat="1" ht="105">
      <c r="A45" s="19" t="s">
        <v>109</v>
      </c>
      <c r="B45" s="131" t="s">
        <v>88</v>
      </c>
      <c r="C45" s="125" t="s">
        <v>263</v>
      </c>
      <c r="D45" s="126"/>
      <c r="E45" s="127"/>
      <c r="F45" s="127"/>
      <c r="G45" s="127"/>
      <c r="H45" s="127"/>
      <c r="I45" s="16">
        <v>2018</v>
      </c>
      <c r="J45" s="16">
        <v>2018</v>
      </c>
      <c r="K45" s="129"/>
      <c r="L45" s="129"/>
      <c r="M45" s="129"/>
      <c r="N45" s="129"/>
      <c r="O45" s="127"/>
      <c r="P45" s="127"/>
      <c r="Q45" s="132">
        <f>'[1]прил.1.1Перечень'!G73</f>
        <v>0.4</v>
      </c>
      <c r="R45" s="127"/>
      <c r="S45" s="132">
        <f t="shared" si="1"/>
        <v>0.4</v>
      </c>
      <c r="T45" s="127"/>
      <c r="U45" s="126" t="s">
        <v>274</v>
      </c>
      <c r="V45" s="130"/>
      <c r="W45" s="133" t="s">
        <v>267</v>
      </c>
      <c r="X45" s="127"/>
      <c r="Y45" s="127"/>
      <c r="Z45" s="123">
        <v>5</v>
      </c>
      <c r="AA45" s="136"/>
    </row>
    <row r="46" spans="1:27" s="2" customFormat="1" ht="136.5">
      <c r="A46" s="19" t="s">
        <v>110</v>
      </c>
      <c r="B46" s="131" t="s">
        <v>210</v>
      </c>
      <c r="C46" s="125" t="s">
        <v>263</v>
      </c>
      <c r="D46" s="126"/>
      <c r="E46" s="127"/>
      <c r="F46" s="127"/>
      <c r="G46" s="127"/>
      <c r="H46" s="127"/>
      <c r="I46" s="16">
        <v>2018</v>
      </c>
      <c r="J46" s="16">
        <v>2018</v>
      </c>
      <c r="K46" s="129"/>
      <c r="L46" s="129"/>
      <c r="M46" s="129"/>
      <c r="N46" s="129"/>
      <c r="O46" s="127"/>
      <c r="P46" s="127"/>
      <c r="Q46" s="132">
        <f>'[1]прил.1.1Перечень'!G74</f>
        <v>3.5</v>
      </c>
      <c r="R46" s="127"/>
      <c r="S46" s="132">
        <f t="shared" si="1"/>
        <v>3.5</v>
      </c>
      <c r="T46" s="127"/>
      <c r="U46" s="126" t="s">
        <v>275</v>
      </c>
      <c r="V46" s="130"/>
      <c r="W46" s="133" t="s">
        <v>267</v>
      </c>
      <c r="X46" s="127"/>
      <c r="Y46" s="127"/>
      <c r="Z46" s="123">
        <v>5</v>
      </c>
      <c r="AA46" s="136"/>
    </row>
    <row r="47" spans="1:27" s="2" customFormat="1" ht="28.5" customHeight="1">
      <c r="A47" s="17" t="s">
        <v>45</v>
      </c>
      <c r="B47" s="60" t="s">
        <v>46</v>
      </c>
      <c r="C47" s="125" t="s">
        <v>263</v>
      </c>
      <c r="D47" s="126"/>
      <c r="E47" s="127"/>
      <c r="F47" s="127"/>
      <c r="G47" s="127"/>
      <c r="H47" s="127"/>
      <c r="I47" s="16"/>
      <c r="J47" s="16"/>
      <c r="K47" s="129"/>
      <c r="L47" s="129"/>
      <c r="M47" s="129"/>
      <c r="N47" s="129"/>
      <c r="O47" s="127"/>
      <c r="P47" s="127"/>
      <c r="Q47" s="35">
        <f>Q48+Q49</f>
        <v>4.13</v>
      </c>
      <c r="R47" s="127"/>
      <c r="S47" s="156">
        <f>Q47</f>
        <v>4.13</v>
      </c>
      <c r="T47" s="127"/>
      <c r="U47" s="126"/>
      <c r="V47" s="130"/>
      <c r="W47" s="133" t="s">
        <v>267</v>
      </c>
      <c r="X47" s="127"/>
      <c r="Y47" s="127"/>
      <c r="Z47" s="123">
        <v>5</v>
      </c>
      <c r="AA47" s="136"/>
    </row>
    <row r="48" spans="1:27" s="2" customFormat="1" ht="105">
      <c r="A48" s="19" t="s">
        <v>11</v>
      </c>
      <c r="B48" s="131" t="s">
        <v>277</v>
      </c>
      <c r="C48" s="125" t="s">
        <v>263</v>
      </c>
      <c r="D48" s="126"/>
      <c r="E48" s="127"/>
      <c r="F48" s="127"/>
      <c r="G48" s="127"/>
      <c r="H48" s="127"/>
      <c r="I48" s="16">
        <v>2018</v>
      </c>
      <c r="J48" s="16">
        <v>2018</v>
      </c>
      <c r="K48" s="129"/>
      <c r="L48" s="129"/>
      <c r="M48" s="129"/>
      <c r="N48" s="129"/>
      <c r="O48" s="127"/>
      <c r="P48" s="127"/>
      <c r="Q48" s="132">
        <v>0.6</v>
      </c>
      <c r="R48" s="127"/>
      <c r="S48" s="132">
        <f t="shared" si="1"/>
        <v>0.6</v>
      </c>
      <c r="T48" s="127"/>
      <c r="U48" s="177" t="s">
        <v>276</v>
      </c>
      <c r="V48" s="130"/>
      <c r="W48" s="133" t="s">
        <v>267</v>
      </c>
      <c r="X48" s="127"/>
      <c r="Y48" s="127"/>
      <c r="Z48" s="123">
        <v>5</v>
      </c>
      <c r="AA48" s="136"/>
    </row>
    <row r="49" spans="1:27" s="2" customFormat="1" ht="52.5">
      <c r="A49" s="19" t="s">
        <v>15</v>
      </c>
      <c r="B49" s="131" t="s">
        <v>326</v>
      </c>
      <c r="C49" s="125" t="s">
        <v>263</v>
      </c>
      <c r="D49" s="126"/>
      <c r="E49" s="127"/>
      <c r="F49" s="127"/>
      <c r="G49" s="127"/>
      <c r="H49" s="127"/>
      <c r="I49" s="16">
        <v>2018</v>
      </c>
      <c r="J49" s="16">
        <v>2018</v>
      </c>
      <c r="K49" s="129"/>
      <c r="L49" s="129"/>
      <c r="M49" s="129"/>
      <c r="N49" s="129"/>
      <c r="O49" s="127"/>
      <c r="P49" s="127"/>
      <c r="Q49" s="132">
        <v>3.53</v>
      </c>
      <c r="R49" s="127"/>
      <c r="S49" s="132">
        <f t="shared" si="1"/>
        <v>3.53</v>
      </c>
      <c r="T49" s="127"/>
      <c r="U49" s="126" t="s">
        <v>309</v>
      </c>
      <c r="V49" s="130"/>
      <c r="W49" s="133"/>
      <c r="X49" s="127"/>
      <c r="Y49" s="127"/>
      <c r="Z49" s="123"/>
      <c r="AA49" s="136"/>
    </row>
    <row r="50" spans="1:27" s="2" customFormat="1" ht="34.5" customHeight="1">
      <c r="A50" s="17" t="s">
        <v>91</v>
      </c>
      <c r="B50" s="60" t="s">
        <v>95</v>
      </c>
      <c r="C50" s="125" t="s">
        <v>263</v>
      </c>
      <c r="D50" s="126"/>
      <c r="E50" s="127"/>
      <c r="F50" s="127"/>
      <c r="G50" s="127"/>
      <c r="H50" s="127"/>
      <c r="I50" s="16"/>
      <c r="J50" s="16"/>
      <c r="K50" s="129"/>
      <c r="L50" s="129"/>
      <c r="M50" s="129"/>
      <c r="N50" s="129"/>
      <c r="O50" s="127"/>
      <c r="P50" s="127"/>
      <c r="Q50" s="35">
        <f>Q51+Q53</f>
        <v>13.73</v>
      </c>
      <c r="R50" s="127"/>
      <c r="S50" s="156">
        <f t="shared" si="1"/>
        <v>13.73</v>
      </c>
      <c r="T50" s="127"/>
      <c r="U50" s="126"/>
      <c r="V50" s="130"/>
      <c r="W50" s="133" t="s">
        <v>267</v>
      </c>
      <c r="X50" s="127"/>
      <c r="Y50" s="127"/>
      <c r="Z50" s="123">
        <v>5</v>
      </c>
      <c r="AA50" s="136"/>
    </row>
    <row r="51" spans="1:27" s="2" customFormat="1" ht="12.75" customHeight="1">
      <c r="A51" s="17" t="s">
        <v>93</v>
      </c>
      <c r="B51" s="60" t="s">
        <v>92</v>
      </c>
      <c r="C51" s="125" t="s">
        <v>263</v>
      </c>
      <c r="D51" s="126"/>
      <c r="E51" s="127"/>
      <c r="F51" s="127"/>
      <c r="G51" s="127"/>
      <c r="H51" s="127"/>
      <c r="I51" s="15"/>
      <c r="J51" s="15"/>
      <c r="K51" s="129"/>
      <c r="L51" s="129"/>
      <c r="M51" s="129"/>
      <c r="N51" s="129"/>
      <c r="O51" s="127"/>
      <c r="P51" s="127"/>
      <c r="Q51" s="35">
        <f>SUM(Q52:Q52)</f>
        <v>13.27</v>
      </c>
      <c r="R51" s="127"/>
      <c r="S51" s="156">
        <f t="shared" si="1"/>
        <v>13.27</v>
      </c>
      <c r="T51" s="127"/>
      <c r="U51" s="126"/>
      <c r="V51" s="130"/>
      <c r="W51" s="133" t="s">
        <v>267</v>
      </c>
      <c r="X51" s="127"/>
      <c r="Y51" s="127"/>
      <c r="Z51" s="123">
        <v>5</v>
      </c>
      <c r="AA51" s="136"/>
    </row>
    <row r="52" spans="1:27" s="2" customFormat="1" ht="45">
      <c r="A52" s="19" t="s">
        <v>11</v>
      </c>
      <c r="B52" s="20" t="s">
        <v>315</v>
      </c>
      <c r="C52" s="125" t="s">
        <v>263</v>
      </c>
      <c r="D52" s="126"/>
      <c r="E52" s="127"/>
      <c r="F52" s="127"/>
      <c r="G52" s="127"/>
      <c r="H52" s="127"/>
      <c r="I52" s="16">
        <v>2018</v>
      </c>
      <c r="J52" s="16">
        <v>2018</v>
      </c>
      <c r="K52" s="129"/>
      <c r="L52" s="129"/>
      <c r="M52" s="129"/>
      <c r="N52" s="129"/>
      <c r="O52" s="127"/>
      <c r="P52" s="127"/>
      <c r="Q52" s="132">
        <v>13.27</v>
      </c>
      <c r="R52" s="127"/>
      <c r="S52" s="132">
        <f t="shared" si="1"/>
        <v>13.27</v>
      </c>
      <c r="T52" s="127"/>
      <c r="U52" s="126" t="s">
        <v>312</v>
      </c>
      <c r="V52" s="130"/>
      <c r="W52" s="133" t="s">
        <v>267</v>
      </c>
      <c r="X52" s="127"/>
      <c r="Y52" s="127"/>
      <c r="Z52" s="123">
        <v>5</v>
      </c>
      <c r="AA52" s="136"/>
    </row>
    <row r="53" spans="1:27" s="138" customFormat="1" ht="18" customHeight="1">
      <c r="A53" s="17" t="s">
        <v>94</v>
      </c>
      <c r="B53" s="139" t="s">
        <v>97</v>
      </c>
      <c r="C53" s="125" t="s">
        <v>263</v>
      </c>
      <c r="D53" s="126"/>
      <c r="E53" s="127"/>
      <c r="F53" s="127"/>
      <c r="G53" s="127"/>
      <c r="H53" s="127"/>
      <c r="I53" s="16"/>
      <c r="J53" s="16"/>
      <c r="K53" s="129"/>
      <c r="L53" s="129"/>
      <c r="M53" s="129"/>
      <c r="N53" s="129"/>
      <c r="O53" s="127"/>
      <c r="P53" s="127"/>
      <c r="Q53" s="35">
        <f>Q54</f>
        <v>0.46</v>
      </c>
      <c r="R53" s="127"/>
      <c r="S53" s="156">
        <f t="shared" si="1"/>
        <v>0.46</v>
      </c>
      <c r="T53" s="127"/>
      <c r="U53" s="126"/>
      <c r="V53" s="130"/>
      <c r="W53" s="133" t="s">
        <v>267</v>
      </c>
      <c r="X53" s="127"/>
      <c r="Y53" s="127"/>
      <c r="Z53" s="123">
        <v>5</v>
      </c>
      <c r="AA53" s="137"/>
    </row>
    <row r="54" spans="1:27" s="138" customFormat="1" ht="16.5" customHeight="1">
      <c r="A54" s="19" t="s">
        <v>11</v>
      </c>
      <c r="B54" s="20" t="s">
        <v>338</v>
      </c>
      <c r="C54" s="125" t="s">
        <v>263</v>
      </c>
      <c r="D54" s="126"/>
      <c r="E54" s="127"/>
      <c r="F54" s="127"/>
      <c r="G54" s="127"/>
      <c r="H54" s="127"/>
      <c r="I54" s="16">
        <v>2019</v>
      </c>
      <c r="J54" s="16">
        <v>2019</v>
      </c>
      <c r="K54" s="129"/>
      <c r="L54" s="129"/>
      <c r="M54" s="129"/>
      <c r="N54" s="129"/>
      <c r="O54" s="127"/>
      <c r="P54" s="127"/>
      <c r="Q54" s="132">
        <v>0.46</v>
      </c>
      <c r="R54" s="127"/>
      <c r="S54" s="132">
        <f>Q54</f>
        <v>0.46</v>
      </c>
      <c r="T54" s="127"/>
      <c r="U54" s="126" t="s">
        <v>310</v>
      </c>
      <c r="V54" s="130"/>
      <c r="W54" s="133" t="s">
        <v>267</v>
      </c>
      <c r="X54" s="127"/>
      <c r="Y54" s="127"/>
      <c r="Z54" s="123">
        <v>5</v>
      </c>
      <c r="AA54" s="137"/>
    </row>
    <row r="55" spans="1:27" s="138" customFormat="1" ht="6.75" customHeight="1" hidden="1">
      <c r="A55" s="22"/>
      <c r="B55" s="131"/>
      <c r="C55" s="125" t="s">
        <v>263</v>
      </c>
      <c r="D55" s="126"/>
      <c r="E55" s="127"/>
      <c r="F55" s="127"/>
      <c r="G55" s="127"/>
      <c r="H55" s="127"/>
      <c r="I55" s="16">
        <v>2016</v>
      </c>
      <c r="J55" s="16">
        <v>2017</v>
      </c>
      <c r="K55" s="129"/>
      <c r="L55" s="129"/>
      <c r="M55" s="129"/>
      <c r="N55" s="129"/>
      <c r="O55" s="127"/>
      <c r="P55" s="127"/>
      <c r="Q55" s="129"/>
      <c r="R55" s="127"/>
      <c r="S55" s="132">
        <f t="shared" si="1"/>
        <v>0</v>
      </c>
      <c r="T55" s="127"/>
      <c r="U55" s="126"/>
      <c r="V55" s="130"/>
      <c r="W55" s="133" t="s">
        <v>267</v>
      </c>
      <c r="X55" s="127"/>
      <c r="Y55" s="127"/>
      <c r="Z55" s="123">
        <v>5</v>
      </c>
      <c r="AA55" s="137"/>
    </row>
    <row r="56" spans="1:27" s="138" customFormat="1" ht="17.25" customHeight="1">
      <c r="A56" s="17" t="s">
        <v>100</v>
      </c>
      <c r="B56" s="60" t="s">
        <v>101</v>
      </c>
      <c r="C56" s="125" t="s">
        <v>263</v>
      </c>
      <c r="D56" s="126"/>
      <c r="E56" s="127"/>
      <c r="F56" s="127"/>
      <c r="G56" s="127"/>
      <c r="H56" s="127"/>
      <c r="I56" s="16"/>
      <c r="J56" s="16"/>
      <c r="K56" s="129"/>
      <c r="L56" s="129"/>
      <c r="M56" s="129"/>
      <c r="N56" s="129"/>
      <c r="O56" s="127"/>
      <c r="P56" s="127"/>
      <c r="Q56" s="35">
        <f>Q57</f>
        <v>12</v>
      </c>
      <c r="R56" s="157"/>
      <c r="S56" s="156">
        <f t="shared" si="1"/>
        <v>12</v>
      </c>
      <c r="T56" s="127"/>
      <c r="U56" s="126"/>
      <c r="V56" s="130"/>
      <c r="W56" s="133" t="s">
        <v>267</v>
      </c>
      <c r="X56" s="127"/>
      <c r="Y56" s="127"/>
      <c r="Z56" s="123"/>
      <c r="AA56" s="137"/>
    </row>
    <row r="57" spans="1:27" s="138" customFormat="1" ht="32.25" customHeight="1">
      <c r="A57" s="22" t="s">
        <v>11</v>
      </c>
      <c r="B57" s="131" t="s">
        <v>278</v>
      </c>
      <c r="C57" s="125" t="s">
        <v>263</v>
      </c>
      <c r="D57" s="126"/>
      <c r="E57" s="127"/>
      <c r="F57" s="127"/>
      <c r="G57" s="127"/>
      <c r="H57" s="127"/>
      <c r="I57" s="16">
        <v>2019</v>
      </c>
      <c r="J57" s="16">
        <v>2021</v>
      </c>
      <c r="K57" s="129"/>
      <c r="L57" s="129"/>
      <c r="M57" s="129"/>
      <c r="N57" s="129"/>
      <c r="O57" s="127"/>
      <c r="P57" s="127"/>
      <c r="Q57" s="132">
        <v>12</v>
      </c>
      <c r="R57" s="127"/>
      <c r="S57" s="132">
        <f>Q57</f>
        <v>12</v>
      </c>
      <c r="T57" s="127"/>
      <c r="U57" s="116" t="s">
        <v>311</v>
      </c>
      <c r="V57" s="130"/>
      <c r="W57" s="133" t="s">
        <v>267</v>
      </c>
      <c r="X57" s="127"/>
      <c r="Y57" s="127"/>
      <c r="Z57" s="123">
        <v>5</v>
      </c>
      <c r="AA57" s="137"/>
    </row>
    <row r="58" spans="2:21" s="2" customFormat="1" ht="10.5">
      <c r="B58" s="118"/>
      <c r="C58" s="117"/>
      <c r="D58" s="117"/>
      <c r="K58" s="117"/>
      <c r="L58" s="117"/>
      <c r="M58" s="117"/>
      <c r="N58" s="117"/>
      <c r="U58" s="206"/>
    </row>
    <row r="59" spans="1:24" s="5" customFormat="1" ht="15.75" customHeight="1">
      <c r="A59" s="12"/>
      <c r="B59" s="230" t="s">
        <v>230</v>
      </c>
      <c r="C59" s="230"/>
      <c r="D59" s="230"/>
      <c r="E59" s="230"/>
      <c r="F59" s="41"/>
      <c r="G59" s="42"/>
      <c r="N59" s="13"/>
      <c r="O59" s="13"/>
      <c r="S59" s="43" t="s">
        <v>229</v>
      </c>
      <c r="V59" s="43"/>
      <c r="W59" s="43"/>
      <c r="X59" s="43"/>
    </row>
    <row r="60" spans="1:24" s="5" customFormat="1" ht="12.75">
      <c r="A60" s="12"/>
      <c r="B60" s="40"/>
      <c r="C60" s="40"/>
      <c r="D60" s="40"/>
      <c r="E60" s="40"/>
      <c r="F60" s="41"/>
      <c r="G60" s="42"/>
      <c r="N60" s="13"/>
      <c r="O60" s="13"/>
      <c r="U60" s="43"/>
      <c r="V60" s="43"/>
      <c r="W60" s="43"/>
      <c r="X60" s="43"/>
    </row>
    <row r="61" spans="1:24" s="5" customFormat="1" ht="26.25" customHeight="1">
      <c r="A61" s="12"/>
      <c r="B61" s="230" t="s">
        <v>299</v>
      </c>
      <c r="C61" s="230"/>
      <c r="D61" s="230"/>
      <c r="E61" s="230"/>
      <c r="F61" s="41"/>
      <c r="G61" s="42"/>
      <c r="N61" s="13"/>
      <c r="O61" s="13"/>
      <c r="S61" s="231" t="s">
        <v>212</v>
      </c>
      <c r="T61" s="231"/>
      <c r="V61" s="43"/>
      <c r="W61" s="43"/>
      <c r="X61" s="43"/>
    </row>
    <row r="62" spans="1:24" s="5" customFormat="1" ht="12.75">
      <c r="A62" s="12"/>
      <c r="B62" s="40"/>
      <c r="C62" s="40"/>
      <c r="D62" s="40"/>
      <c r="E62" s="40"/>
      <c r="F62" s="41"/>
      <c r="G62" s="42"/>
      <c r="N62" s="13"/>
      <c r="O62" s="13"/>
      <c r="U62" s="43"/>
      <c r="V62" s="43"/>
      <c r="W62" s="12"/>
      <c r="X62" s="12"/>
    </row>
    <row r="63" spans="1:24" s="5" customFormat="1" ht="26.25" customHeight="1">
      <c r="A63" s="12"/>
      <c r="B63" s="230" t="s">
        <v>327</v>
      </c>
      <c r="C63" s="230"/>
      <c r="D63" s="230"/>
      <c r="E63" s="230"/>
      <c r="F63" s="41"/>
      <c r="G63" s="42"/>
      <c r="N63" s="13"/>
      <c r="O63" s="13"/>
      <c r="S63" s="231" t="s">
        <v>358</v>
      </c>
      <c r="T63" s="231"/>
      <c r="U63" s="231"/>
      <c r="V63" s="43"/>
      <c r="W63" s="43"/>
      <c r="X63" s="43"/>
    </row>
    <row r="64" spans="2:21" s="2" customFormat="1" ht="10.5">
      <c r="B64" s="118"/>
      <c r="C64" s="117"/>
      <c r="D64" s="117"/>
      <c r="K64" s="117"/>
      <c r="L64" s="117"/>
      <c r="M64" s="117"/>
      <c r="N64" s="117"/>
      <c r="U64" s="206"/>
    </row>
  </sheetData>
  <sheetProtection/>
  <mergeCells count="44">
    <mergeCell ref="B61:E61"/>
    <mergeCell ref="B63:E63"/>
    <mergeCell ref="T9:T10"/>
    <mergeCell ref="U9:U10"/>
    <mergeCell ref="R9:R10"/>
    <mergeCell ref="S9:S10"/>
    <mergeCell ref="C8:C10"/>
    <mergeCell ref="D8:D10"/>
    <mergeCell ref="Q8:R8"/>
    <mergeCell ref="S8:T8"/>
    <mergeCell ref="Q9:Q10"/>
    <mergeCell ref="E32:E33"/>
    <mergeCell ref="B59:E59"/>
    <mergeCell ref="E9:E10"/>
    <mergeCell ref="F9:F10"/>
    <mergeCell ref="G9:G10"/>
    <mergeCell ref="I9:I10"/>
    <mergeCell ref="J9:J10"/>
    <mergeCell ref="P8:P10"/>
    <mergeCell ref="K9:K10"/>
    <mergeCell ref="L9:L10"/>
    <mergeCell ref="M9:M10"/>
    <mergeCell ref="O8:O10"/>
    <mergeCell ref="I8:J8"/>
    <mergeCell ref="K8:N8"/>
    <mergeCell ref="N9:N10"/>
    <mergeCell ref="S63:U63"/>
    <mergeCell ref="S61:T61"/>
    <mergeCell ref="X9:Y9"/>
    <mergeCell ref="Z9:AA9"/>
    <mergeCell ref="U8:W8"/>
    <mergeCell ref="X8:AA8"/>
    <mergeCell ref="V9:V10"/>
    <mergeCell ref="W9:W10"/>
    <mergeCell ref="A8:A10"/>
    <mergeCell ref="B8:B10"/>
    <mergeCell ref="W1:Z1"/>
    <mergeCell ref="A2:V2"/>
    <mergeCell ref="W3:Z3"/>
    <mergeCell ref="W4:Z4"/>
    <mergeCell ref="W5:Z5"/>
    <mergeCell ref="X6:Y6"/>
    <mergeCell ref="E8:G8"/>
    <mergeCell ref="H8:H10"/>
  </mergeCells>
  <printOptions/>
  <pageMargins left="0.1968503937007874" right="0.31496062992125984" top="0.3937007874015748" bottom="0.3937007874015748" header="0" footer="0"/>
  <pageSetup fitToHeight="7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43"/>
  <sheetViews>
    <sheetView view="pageBreakPreview" zoomScaleSheetLayoutView="100" zoomScalePageLayoutView="0" workbookViewId="0" topLeftCell="A13">
      <selection activeCell="CO47" sqref="CO47"/>
    </sheetView>
  </sheetViews>
  <sheetFormatPr defaultColWidth="9.00390625" defaultRowHeight="12.75"/>
  <cols>
    <col min="1" max="1" width="9.125" style="65" customWidth="1"/>
    <col min="2" max="2" width="1.00390625" style="65" customWidth="1"/>
    <col min="3" max="3" width="4.125" style="65" hidden="1" customWidth="1"/>
    <col min="4" max="9" width="9.125" style="65" hidden="1" customWidth="1"/>
    <col min="10" max="14" width="9.125" style="65" customWidth="1"/>
    <col min="15" max="15" width="2.375" style="65" customWidth="1"/>
    <col min="16" max="16" width="3.125" style="65" hidden="1" customWidth="1"/>
    <col min="17" max="25" width="9.125" style="65" hidden="1" customWidth="1"/>
    <col min="26" max="26" width="6.875" style="65" hidden="1" customWidth="1"/>
    <col min="27" max="34" width="9.125" style="65" hidden="1" customWidth="1"/>
    <col min="35" max="35" width="0.37109375" style="65" hidden="1" customWidth="1"/>
    <col min="36" max="48" width="9.125" style="65" hidden="1" customWidth="1"/>
    <col min="49" max="49" width="0.6171875" style="65" hidden="1" customWidth="1"/>
    <col min="50" max="61" width="9.125" style="65" hidden="1" customWidth="1"/>
    <col min="62" max="62" width="7.75390625" style="65" customWidth="1"/>
    <col min="63" max="63" width="4.625" style="65" customWidth="1"/>
    <col min="64" max="81" width="9.125" style="65" hidden="1" customWidth="1"/>
    <col min="82" max="82" width="2.125" style="65" customWidth="1"/>
    <col min="83" max="83" width="9.125" style="65" customWidth="1"/>
    <col min="84" max="84" width="9.00390625" style="65" customWidth="1"/>
    <col min="85" max="92" width="9.125" style="65" hidden="1" customWidth="1"/>
    <col min="93" max="93" width="3.25390625" style="65" customWidth="1"/>
    <col min="94" max="94" width="1.75390625" style="65" customWidth="1"/>
    <col min="95" max="16384" width="9.125" style="65" customWidth="1"/>
  </cols>
  <sheetData>
    <row r="1" spans="1:93" ht="48.75" customHeight="1">
      <c r="A1" s="63"/>
      <c r="B1" s="63"/>
      <c r="C1" s="63"/>
      <c r="D1" s="63"/>
      <c r="E1" s="63"/>
      <c r="F1" s="63"/>
      <c r="G1" s="63"/>
      <c r="H1" s="63"/>
      <c r="I1" s="63"/>
      <c r="J1" s="64" t="s">
        <v>135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343" t="s">
        <v>136</v>
      </c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</row>
    <row r="2" spans="1:93" ht="15.75">
      <c r="A2" s="66"/>
      <c r="B2" s="66"/>
      <c r="C2" s="66"/>
      <c r="D2" s="66"/>
      <c r="E2" s="66"/>
      <c r="F2" s="66"/>
      <c r="G2" s="66"/>
      <c r="H2" s="66"/>
      <c r="I2" s="66"/>
      <c r="J2" s="344" t="s">
        <v>133</v>
      </c>
      <c r="K2" s="345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</row>
    <row r="3" spans="1:93" ht="15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344" t="s">
        <v>208</v>
      </c>
      <c r="M3" s="34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3"/>
      <c r="BK3" s="63"/>
      <c r="BL3" s="63"/>
      <c r="BM3" s="63"/>
      <c r="BN3" s="63"/>
      <c r="BO3" s="63"/>
      <c r="BP3" s="63"/>
      <c r="BQ3" s="347" t="s">
        <v>68</v>
      </c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63"/>
      <c r="CE3" s="348" t="s">
        <v>68</v>
      </c>
      <c r="CF3" s="349"/>
      <c r="CG3" s="63"/>
      <c r="CH3" s="63"/>
      <c r="CI3" s="63"/>
      <c r="CJ3" s="63"/>
      <c r="CK3" s="63"/>
      <c r="CL3" s="63"/>
      <c r="CM3" s="67"/>
      <c r="CN3" s="67"/>
      <c r="CO3" s="67"/>
    </row>
    <row r="4" spans="1:93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223" t="s">
        <v>340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350" t="s">
        <v>224</v>
      </c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71"/>
      <c r="CN4" s="71"/>
      <c r="CO4" s="71"/>
    </row>
    <row r="5" spans="1:93" ht="22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72"/>
      <c r="BK5" s="333" t="s">
        <v>225</v>
      </c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73"/>
      <c r="CN5" s="73"/>
      <c r="CO5" s="73"/>
    </row>
    <row r="6" spans="1:9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0"/>
      <c r="BK6" s="334" t="s">
        <v>8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74"/>
      <c r="CN6" s="74"/>
      <c r="CO6" s="74"/>
    </row>
    <row r="7" spans="1:94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75"/>
      <c r="BK7" s="335" t="s">
        <v>349</v>
      </c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76"/>
      <c r="CI7" s="77"/>
      <c r="CJ7" s="76"/>
      <c r="CK7" s="76"/>
      <c r="CL7" s="77"/>
      <c r="CM7" s="76"/>
      <c r="CN7" s="76"/>
      <c r="CO7" s="77"/>
      <c r="CP7" s="78"/>
    </row>
    <row r="8" spans="1:9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70" t="s">
        <v>9</v>
      </c>
      <c r="BL8" s="63"/>
      <c r="BM8" s="63"/>
      <c r="BN8" s="63"/>
      <c r="BO8" s="63"/>
      <c r="BP8" s="63"/>
      <c r="BQ8" s="63"/>
      <c r="BR8" s="63"/>
      <c r="BS8" s="63"/>
      <c r="BT8" s="63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G8" s="70"/>
      <c r="CH8" s="70"/>
      <c r="CI8" s="70"/>
      <c r="CJ8" s="70"/>
      <c r="CK8" s="70"/>
      <c r="CL8" s="70"/>
      <c r="CM8" s="70"/>
      <c r="CN8" s="70"/>
      <c r="CO8" s="79"/>
    </row>
    <row r="9" spans="1:93" ht="13.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F9" s="63" t="s">
        <v>137</v>
      </c>
      <c r="CG9" s="63"/>
      <c r="CH9" s="63"/>
      <c r="CI9" s="63"/>
      <c r="CJ9" s="63"/>
      <c r="CK9" s="63"/>
      <c r="CL9" s="63"/>
      <c r="CM9" s="63"/>
      <c r="CN9" s="63"/>
      <c r="CO9" s="63"/>
    </row>
    <row r="10" spans="1:94" ht="53.25" customHeight="1" thickBot="1">
      <c r="A10" s="337" t="s">
        <v>0</v>
      </c>
      <c r="B10" s="338"/>
      <c r="C10" s="338"/>
      <c r="D10" s="338"/>
      <c r="E10" s="338"/>
      <c r="F10" s="338"/>
      <c r="G10" s="338"/>
      <c r="H10" s="338"/>
      <c r="I10" s="339"/>
      <c r="J10" s="337" t="s">
        <v>138</v>
      </c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9"/>
      <c r="BJ10" s="337" t="s">
        <v>209</v>
      </c>
      <c r="BK10" s="338"/>
      <c r="BL10" s="338"/>
      <c r="BM10" s="338"/>
      <c r="BN10" s="338"/>
      <c r="BO10" s="338"/>
      <c r="BP10" s="338"/>
      <c r="BQ10" s="338"/>
      <c r="BR10" s="338"/>
      <c r="BS10" s="338"/>
      <c r="BT10" s="339"/>
      <c r="BU10" s="338"/>
      <c r="BV10" s="338"/>
      <c r="BW10" s="338"/>
      <c r="BX10" s="338"/>
      <c r="BY10" s="338"/>
      <c r="BZ10" s="338"/>
      <c r="CA10" s="338"/>
      <c r="CB10" s="338"/>
      <c r="CC10" s="338"/>
      <c r="CD10" s="339"/>
      <c r="CE10" s="340" t="s">
        <v>72</v>
      </c>
      <c r="CF10" s="341"/>
      <c r="CG10" s="341"/>
      <c r="CH10" s="341"/>
      <c r="CI10" s="341"/>
      <c r="CJ10" s="341"/>
      <c r="CK10" s="341"/>
      <c r="CL10" s="341"/>
      <c r="CM10" s="341"/>
      <c r="CN10" s="341"/>
      <c r="CO10" s="342"/>
      <c r="CP10" s="78"/>
    </row>
    <row r="11" spans="1:94" ht="12.75">
      <c r="A11" s="323" t="s">
        <v>11</v>
      </c>
      <c r="B11" s="324"/>
      <c r="C11" s="324"/>
      <c r="D11" s="324"/>
      <c r="E11" s="324"/>
      <c r="F11" s="324"/>
      <c r="G11" s="324"/>
      <c r="H11" s="324"/>
      <c r="I11" s="324"/>
      <c r="J11" s="325" t="s">
        <v>139</v>
      </c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7"/>
      <c r="BJ11" s="328">
        <f>BJ12+BJ19+BJ23</f>
        <v>78.352</v>
      </c>
      <c r="BK11" s="329"/>
      <c r="BL11" s="329"/>
      <c r="BM11" s="329"/>
      <c r="BN11" s="329"/>
      <c r="BO11" s="329"/>
      <c r="BP11" s="329"/>
      <c r="BQ11" s="329"/>
      <c r="BR11" s="329"/>
      <c r="BS11" s="329"/>
      <c r="BT11" s="330"/>
      <c r="BU11" s="331"/>
      <c r="BV11" s="331"/>
      <c r="BW11" s="331"/>
      <c r="BX11" s="331"/>
      <c r="BY11" s="331"/>
      <c r="BZ11" s="331"/>
      <c r="CA11" s="331"/>
      <c r="CB11" s="331"/>
      <c r="CC11" s="331"/>
      <c r="CD11" s="332"/>
      <c r="CE11" s="328">
        <f aca="true" t="shared" si="0" ref="CE11:CE33">BJ11</f>
        <v>78.352</v>
      </c>
      <c r="CF11" s="329"/>
      <c r="CG11" s="329"/>
      <c r="CH11" s="329"/>
      <c r="CI11" s="329"/>
      <c r="CJ11" s="329"/>
      <c r="CK11" s="329"/>
      <c r="CL11" s="329"/>
      <c r="CM11" s="329"/>
      <c r="CN11" s="329"/>
      <c r="CO11" s="330"/>
      <c r="CP11" s="78"/>
    </row>
    <row r="12" spans="1:94" ht="12.75">
      <c r="A12" s="302" t="s">
        <v>30</v>
      </c>
      <c r="B12" s="303"/>
      <c r="C12" s="303"/>
      <c r="D12" s="303"/>
      <c r="E12" s="303"/>
      <c r="F12" s="303"/>
      <c r="G12" s="303"/>
      <c r="H12" s="303"/>
      <c r="I12" s="303"/>
      <c r="J12" s="305" t="s">
        <v>140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7"/>
      <c r="BJ12" s="311">
        <f>BJ13+BJ15+BJ18</f>
        <v>61.948</v>
      </c>
      <c r="BK12" s="312"/>
      <c r="BL12" s="312"/>
      <c r="BM12" s="312"/>
      <c r="BN12" s="312"/>
      <c r="BO12" s="312"/>
      <c r="BP12" s="312"/>
      <c r="BQ12" s="312"/>
      <c r="BR12" s="312"/>
      <c r="BS12" s="312"/>
      <c r="BT12" s="313"/>
      <c r="BU12" s="309"/>
      <c r="BV12" s="309"/>
      <c r="BW12" s="309"/>
      <c r="BX12" s="309"/>
      <c r="BY12" s="309"/>
      <c r="BZ12" s="309"/>
      <c r="CA12" s="309"/>
      <c r="CB12" s="309"/>
      <c r="CC12" s="309"/>
      <c r="CD12" s="310"/>
      <c r="CE12" s="311">
        <f t="shared" si="0"/>
        <v>61.948</v>
      </c>
      <c r="CF12" s="312"/>
      <c r="CG12" s="312"/>
      <c r="CH12" s="312"/>
      <c r="CI12" s="312"/>
      <c r="CJ12" s="312"/>
      <c r="CK12" s="312"/>
      <c r="CL12" s="312"/>
      <c r="CM12" s="312"/>
      <c r="CN12" s="312"/>
      <c r="CO12" s="313"/>
      <c r="CP12" s="78"/>
    </row>
    <row r="13" spans="1:94" ht="12.75">
      <c r="A13" s="302" t="s">
        <v>123</v>
      </c>
      <c r="B13" s="303"/>
      <c r="C13" s="303"/>
      <c r="D13" s="303"/>
      <c r="E13" s="303"/>
      <c r="F13" s="303"/>
      <c r="G13" s="303"/>
      <c r="H13" s="303"/>
      <c r="I13" s="303"/>
      <c r="J13" s="305" t="s">
        <v>141</v>
      </c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7"/>
      <c r="BJ13" s="311">
        <f>59.545-0.987</f>
        <v>58.558</v>
      </c>
      <c r="BK13" s="312"/>
      <c r="BL13" s="312"/>
      <c r="BM13" s="312"/>
      <c r="BN13" s="312"/>
      <c r="BO13" s="312"/>
      <c r="BP13" s="312"/>
      <c r="BQ13" s="312"/>
      <c r="BR13" s="312"/>
      <c r="BS13" s="312"/>
      <c r="BT13" s="313"/>
      <c r="BU13" s="309"/>
      <c r="BV13" s="309"/>
      <c r="BW13" s="309"/>
      <c r="BX13" s="309"/>
      <c r="BY13" s="309"/>
      <c r="BZ13" s="309"/>
      <c r="CA13" s="309"/>
      <c r="CB13" s="309"/>
      <c r="CC13" s="309"/>
      <c r="CD13" s="310"/>
      <c r="CE13" s="311">
        <f t="shared" si="0"/>
        <v>58.558</v>
      </c>
      <c r="CF13" s="312"/>
      <c r="CG13" s="312"/>
      <c r="CH13" s="312"/>
      <c r="CI13" s="312"/>
      <c r="CJ13" s="312"/>
      <c r="CK13" s="312"/>
      <c r="CL13" s="312"/>
      <c r="CM13" s="312"/>
      <c r="CN13" s="312"/>
      <c r="CO13" s="313"/>
      <c r="CP13" s="78"/>
    </row>
    <row r="14" spans="1:94" ht="12.75">
      <c r="A14" s="302" t="s">
        <v>124</v>
      </c>
      <c r="B14" s="303"/>
      <c r="C14" s="303"/>
      <c r="D14" s="303"/>
      <c r="E14" s="303"/>
      <c r="F14" s="303"/>
      <c r="G14" s="303"/>
      <c r="H14" s="303"/>
      <c r="I14" s="303"/>
      <c r="J14" s="305" t="s">
        <v>142</v>
      </c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7"/>
      <c r="BJ14" s="311">
        <v>0</v>
      </c>
      <c r="BK14" s="312"/>
      <c r="BL14" s="312"/>
      <c r="BM14" s="312"/>
      <c r="BN14" s="312"/>
      <c r="BO14" s="312"/>
      <c r="BP14" s="312"/>
      <c r="BQ14" s="312"/>
      <c r="BR14" s="312"/>
      <c r="BS14" s="312"/>
      <c r="BT14" s="313"/>
      <c r="BU14" s="309"/>
      <c r="BV14" s="309"/>
      <c r="BW14" s="309"/>
      <c r="BX14" s="309"/>
      <c r="BY14" s="309"/>
      <c r="BZ14" s="309"/>
      <c r="CA14" s="309"/>
      <c r="CB14" s="309"/>
      <c r="CC14" s="309"/>
      <c r="CD14" s="310"/>
      <c r="CE14" s="311">
        <f t="shared" si="0"/>
        <v>0</v>
      </c>
      <c r="CF14" s="312"/>
      <c r="CG14" s="312"/>
      <c r="CH14" s="312"/>
      <c r="CI14" s="312"/>
      <c r="CJ14" s="312"/>
      <c r="CK14" s="312"/>
      <c r="CL14" s="312"/>
      <c r="CM14" s="312"/>
      <c r="CN14" s="312"/>
      <c r="CO14" s="313"/>
      <c r="CP14" s="78"/>
    </row>
    <row r="15" spans="1:94" ht="27.75" customHeight="1">
      <c r="A15" s="302" t="s">
        <v>125</v>
      </c>
      <c r="B15" s="303"/>
      <c r="C15" s="303"/>
      <c r="D15" s="303"/>
      <c r="E15" s="303"/>
      <c r="F15" s="303"/>
      <c r="G15" s="303"/>
      <c r="H15" s="303"/>
      <c r="I15" s="303"/>
      <c r="J15" s="320" t="s">
        <v>143</v>
      </c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2"/>
      <c r="BJ15" s="311">
        <f>BJ17</f>
        <v>3.39</v>
      </c>
      <c r="BK15" s="312"/>
      <c r="BL15" s="312"/>
      <c r="BM15" s="312"/>
      <c r="BN15" s="312"/>
      <c r="BO15" s="312"/>
      <c r="BP15" s="312"/>
      <c r="BQ15" s="312"/>
      <c r="BR15" s="312"/>
      <c r="BS15" s="312"/>
      <c r="BT15" s="313"/>
      <c r="BU15" s="309"/>
      <c r="BV15" s="309"/>
      <c r="BW15" s="309"/>
      <c r="BX15" s="309"/>
      <c r="BY15" s="309"/>
      <c r="BZ15" s="309"/>
      <c r="CA15" s="309"/>
      <c r="CB15" s="309"/>
      <c r="CC15" s="309"/>
      <c r="CD15" s="310"/>
      <c r="CE15" s="311">
        <f t="shared" si="0"/>
        <v>3.39</v>
      </c>
      <c r="CF15" s="312"/>
      <c r="CG15" s="312"/>
      <c r="CH15" s="312"/>
      <c r="CI15" s="312"/>
      <c r="CJ15" s="312"/>
      <c r="CK15" s="312"/>
      <c r="CL15" s="312"/>
      <c r="CM15" s="312"/>
      <c r="CN15" s="312"/>
      <c r="CO15" s="313"/>
      <c r="CP15" s="78"/>
    </row>
    <row r="16" spans="1:94" ht="12.75">
      <c r="A16" s="302" t="s">
        <v>144</v>
      </c>
      <c r="B16" s="303"/>
      <c r="C16" s="303"/>
      <c r="D16" s="303"/>
      <c r="E16" s="303"/>
      <c r="F16" s="303"/>
      <c r="G16" s="303"/>
      <c r="H16" s="303"/>
      <c r="I16" s="303"/>
      <c r="J16" s="305" t="s">
        <v>145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7"/>
      <c r="BJ16" s="311">
        <v>0</v>
      </c>
      <c r="BK16" s="312"/>
      <c r="BL16" s="312"/>
      <c r="BM16" s="312"/>
      <c r="BN16" s="312"/>
      <c r="BO16" s="312"/>
      <c r="BP16" s="312"/>
      <c r="BQ16" s="312"/>
      <c r="BR16" s="312"/>
      <c r="BS16" s="312"/>
      <c r="BT16" s="313"/>
      <c r="BU16" s="309"/>
      <c r="BV16" s="309"/>
      <c r="BW16" s="309"/>
      <c r="BX16" s="309"/>
      <c r="BY16" s="309"/>
      <c r="BZ16" s="309"/>
      <c r="CA16" s="309"/>
      <c r="CB16" s="309"/>
      <c r="CC16" s="309"/>
      <c r="CD16" s="310"/>
      <c r="CE16" s="311">
        <f t="shared" si="0"/>
        <v>0</v>
      </c>
      <c r="CF16" s="312"/>
      <c r="CG16" s="312"/>
      <c r="CH16" s="312"/>
      <c r="CI16" s="312"/>
      <c r="CJ16" s="312"/>
      <c r="CK16" s="312"/>
      <c r="CL16" s="312"/>
      <c r="CM16" s="312"/>
      <c r="CN16" s="312"/>
      <c r="CO16" s="313"/>
      <c r="CP16" s="78"/>
    </row>
    <row r="17" spans="1:94" ht="12.75">
      <c r="A17" s="302" t="s">
        <v>146</v>
      </c>
      <c r="B17" s="303"/>
      <c r="C17" s="303"/>
      <c r="D17" s="303"/>
      <c r="E17" s="303"/>
      <c r="F17" s="303"/>
      <c r="G17" s="303"/>
      <c r="H17" s="303"/>
      <c r="I17" s="303"/>
      <c r="J17" s="305" t="s">
        <v>147</v>
      </c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7"/>
      <c r="BJ17" s="311">
        <v>3.39</v>
      </c>
      <c r="BK17" s="312"/>
      <c r="BL17" s="312"/>
      <c r="BM17" s="312"/>
      <c r="BN17" s="312"/>
      <c r="BO17" s="312"/>
      <c r="BP17" s="312"/>
      <c r="BQ17" s="312"/>
      <c r="BR17" s="312"/>
      <c r="BS17" s="312"/>
      <c r="BT17" s="313"/>
      <c r="BU17" s="309"/>
      <c r="BV17" s="309"/>
      <c r="BW17" s="309"/>
      <c r="BX17" s="309"/>
      <c r="BY17" s="309"/>
      <c r="BZ17" s="309"/>
      <c r="CA17" s="309"/>
      <c r="CB17" s="309"/>
      <c r="CC17" s="309"/>
      <c r="CD17" s="310"/>
      <c r="CE17" s="311">
        <f t="shared" si="0"/>
        <v>3.39</v>
      </c>
      <c r="CF17" s="312"/>
      <c r="CG17" s="312"/>
      <c r="CH17" s="312"/>
      <c r="CI17" s="312"/>
      <c r="CJ17" s="312"/>
      <c r="CK17" s="312"/>
      <c r="CL17" s="312"/>
      <c r="CM17" s="312"/>
      <c r="CN17" s="312"/>
      <c r="CO17" s="313"/>
      <c r="CP17" s="78"/>
    </row>
    <row r="18" spans="1:94" ht="12.75">
      <c r="A18" s="302" t="s">
        <v>148</v>
      </c>
      <c r="B18" s="303"/>
      <c r="C18" s="303"/>
      <c r="D18" s="303"/>
      <c r="E18" s="303"/>
      <c r="F18" s="303"/>
      <c r="G18" s="303"/>
      <c r="H18" s="303"/>
      <c r="I18" s="303"/>
      <c r="J18" s="305" t="s">
        <v>149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7"/>
      <c r="BJ18" s="311"/>
      <c r="BK18" s="312"/>
      <c r="BL18" s="312"/>
      <c r="BM18" s="312"/>
      <c r="BN18" s="312"/>
      <c r="BO18" s="312"/>
      <c r="BP18" s="312"/>
      <c r="BQ18" s="312"/>
      <c r="BR18" s="312"/>
      <c r="BS18" s="312"/>
      <c r="BT18" s="313"/>
      <c r="BU18" s="309"/>
      <c r="BV18" s="309"/>
      <c r="BW18" s="309"/>
      <c r="BX18" s="309"/>
      <c r="BY18" s="309"/>
      <c r="BZ18" s="309"/>
      <c r="CA18" s="309"/>
      <c r="CB18" s="309"/>
      <c r="CC18" s="309"/>
      <c r="CD18" s="310"/>
      <c r="CE18" s="311">
        <f t="shared" si="0"/>
        <v>0</v>
      </c>
      <c r="CF18" s="312"/>
      <c r="CG18" s="312"/>
      <c r="CH18" s="312"/>
      <c r="CI18" s="312"/>
      <c r="CJ18" s="312"/>
      <c r="CK18" s="312"/>
      <c r="CL18" s="312"/>
      <c r="CM18" s="312"/>
      <c r="CN18" s="312"/>
      <c r="CO18" s="313"/>
      <c r="CP18" s="78"/>
    </row>
    <row r="19" spans="1:94" ht="12.75">
      <c r="A19" s="302" t="s">
        <v>31</v>
      </c>
      <c r="B19" s="303"/>
      <c r="C19" s="303"/>
      <c r="D19" s="303"/>
      <c r="E19" s="303"/>
      <c r="F19" s="303"/>
      <c r="G19" s="303"/>
      <c r="H19" s="303"/>
      <c r="I19" s="303"/>
      <c r="J19" s="305" t="s">
        <v>150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7"/>
      <c r="BJ19" s="311">
        <f>BJ20</f>
        <v>4.459</v>
      </c>
      <c r="BK19" s="312"/>
      <c r="BL19" s="312"/>
      <c r="BM19" s="312"/>
      <c r="BN19" s="312"/>
      <c r="BO19" s="312"/>
      <c r="BP19" s="312"/>
      <c r="BQ19" s="312"/>
      <c r="BR19" s="312"/>
      <c r="BS19" s="312"/>
      <c r="BT19" s="313"/>
      <c r="BU19" s="309"/>
      <c r="BV19" s="309"/>
      <c r="BW19" s="309"/>
      <c r="BX19" s="309"/>
      <c r="BY19" s="309"/>
      <c r="BZ19" s="309"/>
      <c r="CA19" s="309"/>
      <c r="CB19" s="309"/>
      <c r="CC19" s="309"/>
      <c r="CD19" s="310"/>
      <c r="CE19" s="311">
        <f t="shared" si="0"/>
        <v>4.459</v>
      </c>
      <c r="CF19" s="312"/>
      <c r="CG19" s="312"/>
      <c r="CH19" s="312"/>
      <c r="CI19" s="312"/>
      <c r="CJ19" s="312"/>
      <c r="CK19" s="312"/>
      <c r="CL19" s="312"/>
      <c r="CM19" s="312"/>
      <c r="CN19" s="312"/>
      <c r="CO19" s="313"/>
      <c r="CP19" s="78"/>
    </row>
    <row r="20" spans="1:94" ht="12.75">
      <c r="A20" s="302" t="s">
        <v>151</v>
      </c>
      <c r="B20" s="303"/>
      <c r="C20" s="303"/>
      <c r="D20" s="303"/>
      <c r="E20" s="303"/>
      <c r="F20" s="303"/>
      <c r="G20" s="303"/>
      <c r="H20" s="303"/>
      <c r="I20" s="303"/>
      <c r="J20" s="305" t="s">
        <v>152</v>
      </c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7"/>
      <c r="BJ20" s="311">
        <v>4.459</v>
      </c>
      <c r="BK20" s="312"/>
      <c r="BL20" s="312"/>
      <c r="BM20" s="312"/>
      <c r="BN20" s="312"/>
      <c r="BO20" s="312"/>
      <c r="BP20" s="312"/>
      <c r="BQ20" s="312"/>
      <c r="BR20" s="312"/>
      <c r="BS20" s="312"/>
      <c r="BT20" s="313"/>
      <c r="BU20" s="309"/>
      <c r="BV20" s="309"/>
      <c r="BW20" s="309"/>
      <c r="BX20" s="309"/>
      <c r="BY20" s="309"/>
      <c r="BZ20" s="309"/>
      <c r="CA20" s="309"/>
      <c r="CB20" s="309"/>
      <c r="CC20" s="309"/>
      <c r="CD20" s="310"/>
      <c r="CE20" s="311">
        <f t="shared" si="0"/>
        <v>4.459</v>
      </c>
      <c r="CF20" s="312"/>
      <c r="CG20" s="312"/>
      <c r="CH20" s="312"/>
      <c r="CI20" s="312"/>
      <c r="CJ20" s="312"/>
      <c r="CK20" s="312"/>
      <c r="CL20" s="312"/>
      <c r="CM20" s="312"/>
      <c r="CN20" s="312"/>
      <c r="CO20" s="313"/>
      <c r="CP20" s="78"/>
    </row>
    <row r="21" spans="1:94" ht="12.75">
      <c r="A21" s="302" t="s">
        <v>153</v>
      </c>
      <c r="B21" s="303"/>
      <c r="C21" s="303"/>
      <c r="D21" s="303"/>
      <c r="E21" s="303"/>
      <c r="F21" s="303"/>
      <c r="G21" s="303"/>
      <c r="H21" s="303"/>
      <c r="I21" s="303"/>
      <c r="J21" s="305" t="s">
        <v>154</v>
      </c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7"/>
      <c r="BJ21" s="311">
        <v>0</v>
      </c>
      <c r="BK21" s="312"/>
      <c r="BL21" s="312"/>
      <c r="BM21" s="312"/>
      <c r="BN21" s="312"/>
      <c r="BO21" s="312"/>
      <c r="BP21" s="312"/>
      <c r="BQ21" s="312"/>
      <c r="BR21" s="312"/>
      <c r="BS21" s="312"/>
      <c r="BT21" s="313"/>
      <c r="BU21" s="309"/>
      <c r="BV21" s="309"/>
      <c r="BW21" s="309"/>
      <c r="BX21" s="309"/>
      <c r="BY21" s="309"/>
      <c r="BZ21" s="309"/>
      <c r="CA21" s="309"/>
      <c r="CB21" s="309"/>
      <c r="CC21" s="309"/>
      <c r="CD21" s="310"/>
      <c r="CE21" s="311">
        <f t="shared" si="0"/>
        <v>0</v>
      </c>
      <c r="CF21" s="312"/>
      <c r="CG21" s="312"/>
      <c r="CH21" s="312"/>
      <c r="CI21" s="312"/>
      <c r="CJ21" s="312"/>
      <c r="CK21" s="312"/>
      <c r="CL21" s="312"/>
      <c r="CM21" s="312"/>
      <c r="CN21" s="312"/>
      <c r="CO21" s="313"/>
      <c r="CP21" s="78"/>
    </row>
    <row r="22" spans="1:94" ht="12.75">
      <c r="A22" s="302" t="s">
        <v>155</v>
      </c>
      <c r="B22" s="303"/>
      <c r="C22" s="303"/>
      <c r="D22" s="303"/>
      <c r="E22" s="303"/>
      <c r="F22" s="303"/>
      <c r="G22" s="303"/>
      <c r="H22" s="303"/>
      <c r="I22" s="303"/>
      <c r="J22" s="305" t="s">
        <v>156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7"/>
      <c r="BJ22" s="311">
        <v>0</v>
      </c>
      <c r="BK22" s="312"/>
      <c r="BL22" s="312"/>
      <c r="BM22" s="312"/>
      <c r="BN22" s="312"/>
      <c r="BO22" s="312"/>
      <c r="BP22" s="312"/>
      <c r="BQ22" s="312"/>
      <c r="BR22" s="312"/>
      <c r="BS22" s="312"/>
      <c r="BT22" s="313"/>
      <c r="BU22" s="309"/>
      <c r="BV22" s="309"/>
      <c r="BW22" s="309"/>
      <c r="BX22" s="309"/>
      <c r="BY22" s="309"/>
      <c r="BZ22" s="309"/>
      <c r="CA22" s="309"/>
      <c r="CB22" s="309"/>
      <c r="CC22" s="309"/>
      <c r="CD22" s="310"/>
      <c r="CE22" s="311">
        <f t="shared" si="0"/>
        <v>0</v>
      </c>
      <c r="CF22" s="312"/>
      <c r="CG22" s="312"/>
      <c r="CH22" s="312"/>
      <c r="CI22" s="312"/>
      <c r="CJ22" s="312"/>
      <c r="CK22" s="312"/>
      <c r="CL22" s="312"/>
      <c r="CM22" s="312"/>
      <c r="CN22" s="312"/>
      <c r="CO22" s="313"/>
      <c r="CP22" s="78"/>
    </row>
    <row r="23" spans="1:94" ht="12.75">
      <c r="A23" s="302" t="s">
        <v>32</v>
      </c>
      <c r="B23" s="303"/>
      <c r="C23" s="303"/>
      <c r="D23" s="303"/>
      <c r="E23" s="303"/>
      <c r="F23" s="303"/>
      <c r="G23" s="303"/>
      <c r="H23" s="303"/>
      <c r="I23" s="303"/>
      <c r="J23" s="305" t="s">
        <v>157</v>
      </c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7"/>
      <c r="BJ23" s="311">
        <v>11.945</v>
      </c>
      <c r="BK23" s="312"/>
      <c r="BL23" s="312"/>
      <c r="BM23" s="312"/>
      <c r="BN23" s="312"/>
      <c r="BO23" s="312"/>
      <c r="BP23" s="312"/>
      <c r="BQ23" s="312"/>
      <c r="BR23" s="312"/>
      <c r="BS23" s="312"/>
      <c r="BT23" s="313"/>
      <c r="BU23" s="309"/>
      <c r="BV23" s="309"/>
      <c r="BW23" s="309"/>
      <c r="BX23" s="309"/>
      <c r="BY23" s="309"/>
      <c r="BZ23" s="309"/>
      <c r="CA23" s="309"/>
      <c r="CB23" s="309"/>
      <c r="CC23" s="309"/>
      <c r="CD23" s="310"/>
      <c r="CE23" s="311">
        <f t="shared" si="0"/>
        <v>11.945</v>
      </c>
      <c r="CF23" s="312"/>
      <c r="CG23" s="312"/>
      <c r="CH23" s="312"/>
      <c r="CI23" s="312"/>
      <c r="CJ23" s="312"/>
      <c r="CK23" s="312"/>
      <c r="CL23" s="312"/>
      <c r="CM23" s="312"/>
      <c r="CN23" s="312"/>
      <c r="CO23" s="313"/>
      <c r="CP23" s="78"/>
    </row>
    <row r="24" spans="1:94" ht="12.75">
      <c r="A24" s="302" t="s">
        <v>33</v>
      </c>
      <c r="B24" s="303"/>
      <c r="C24" s="303"/>
      <c r="D24" s="303"/>
      <c r="E24" s="303"/>
      <c r="F24" s="303"/>
      <c r="G24" s="303"/>
      <c r="H24" s="303"/>
      <c r="I24" s="303"/>
      <c r="J24" s="305" t="s">
        <v>158</v>
      </c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7"/>
      <c r="BJ24" s="311">
        <v>0</v>
      </c>
      <c r="BK24" s="312"/>
      <c r="BL24" s="312"/>
      <c r="BM24" s="312"/>
      <c r="BN24" s="312"/>
      <c r="BO24" s="312"/>
      <c r="BP24" s="312"/>
      <c r="BQ24" s="312"/>
      <c r="BR24" s="312"/>
      <c r="BS24" s="312"/>
      <c r="BT24" s="313"/>
      <c r="BU24" s="309"/>
      <c r="BV24" s="309"/>
      <c r="BW24" s="309"/>
      <c r="BX24" s="309"/>
      <c r="BY24" s="309"/>
      <c r="BZ24" s="309"/>
      <c r="CA24" s="309"/>
      <c r="CB24" s="309"/>
      <c r="CC24" s="309"/>
      <c r="CD24" s="310"/>
      <c r="CE24" s="311">
        <f t="shared" si="0"/>
        <v>0</v>
      </c>
      <c r="CF24" s="312"/>
      <c r="CG24" s="312"/>
      <c r="CH24" s="312"/>
      <c r="CI24" s="312"/>
      <c r="CJ24" s="312"/>
      <c r="CK24" s="312"/>
      <c r="CL24" s="312"/>
      <c r="CM24" s="312"/>
      <c r="CN24" s="312"/>
      <c r="CO24" s="313"/>
      <c r="CP24" s="78"/>
    </row>
    <row r="25" spans="1:94" ht="12.75">
      <c r="A25" s="302" t="s">
        <v>159</v>
      </c>
      <c r="B25" s="303"/>
      <c r="C25" s="303"/>
      <c r="D25" s="303"/>
      <c r="E25" s="303"/>
      <c r="F25" s="303"/>
      <c r="G25" s="303"/>
      <c r="H25" s="303"/>
      <c r="I25" s="303"/>
      <c r="J25" s="305" t="s">
        <v>160</v>
      </c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7"/>
      <c r="BJ25" s="311">
        <v>0</v>
      </c>
      <c r="BK25" s="312"/>
      <c r="BL25" s="312"/>
      <c r="BM25" s="312"/>
      <c r="BN25" s="312"/>
      <c r="BO25" s="312"/>
      <c r="BP25" s="312"/>
      <c r="BQ25" s="312"/>
      <c r="BR25" s="312"/>
      <c r="BS25" s="312"/>
      <c r="BT25" s="313"/>
      <c r="BU25" s="309"/>
      <c r="BV25" s="309"/>
      <c r="BW25" s="309"/>
      <c r="BX25" s="309"/>
      <c r="BY25" s="309"/>
      <c r="BZ25" s="309"/>
      <c r="CA25" s="309"/>
      <c r="CB25" s="309"/>
      <c r="CC25" s="309"/>
      <c r="CD25" s="310"/>
      <c r="CE25" s="311">
        <f t="shared" si="0"/>
        <v>0</v>
      </c>
      <c r="CF25" s="312"/>
      <c r="CG25" s="312"/>
      <c r="CH25" s="312"/>
      <c r="CI25" s="312"/>
      <c r="CJ25" s="312"/>
      <c r="CK25" s="312"/>
      <c r="CL25" s="312"/>
      <c r="CM25" s="312"/>
      <c r="CN25" s="312"/>
      <c r="CO25" s="313"/>
      <c r="CP25" s="78"/>
    </row>
    <row r="26" spans="1:94" ht="12.75">
      <c r="A26" s="302" t="s">
        <v>161</v>
      </c>
      <c r="B26" s="303"/>
      <c r="C26" s="303"/>
      <c r="D26" s="303"/>
      <c r="E26" s="303"/>
      <c r="F26" s="303"/>
      <c r="G26" s="303"/>
      <c r="H26" s="303"/>
      <c r="I26" s="303"/>
      <c r="J26" s="305" t="s">
        <v>162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7"/>
      <c r="BJ26" s="311">
        <v>0</v>
      </c>
      <c r="BK26" s="312"/>
      <c r="BL26" s="312"/>
      <c r="BM26" s="312"/>
      <c r="BN26" s="312"/>
      <c r="BO26" s="312"/>
      <c r="BP26" s="312"/>
      <c r="BQ26" s="312"/>
      <c r="BR26" s="312"/>
      <c r="BS26" s="312"/>
      <c r="BT26" s="313"/>
      <c r="BU26" s="309"/>
      <c r="BV26" s="309"/>
      <c r="BW26" s="309"/>
      <c r="BX26" s="309"/>
      <c r="BY26" s="309"/>
      <c r="BZ26" s="309"/>
      <c r="CA26" s="309"/>
      <c r="CB26" s="309"/>
      <c r="CC26" s="309"/>
      <c r="CD26" s="310"/>
      <c r="CE26" s="311">
        <f t="shared" si="0"/>
        <v>0</v>
      </c>
      <c r="CF26" s="312"/>
      <c r="CG26" s="312"/>
      <c r="CH26" s="312"/>
      <c r="CI26" s="312"/>
      <c r="CJ26" s="312"/>
      <c r="CK26" s="312"/>
      <c r="CL26" s="312"/>
      <c r="CM26" s="312"/>
      <c r="CN26" s="312"/>
      <c r="CO26" s="313"/>
      <c r="CP26" s="78"/>
    </row>
    <row r="27" spans="1:94" ht="12.75">
      <c r="A27" s="302" t="s">
        <v>15</v>
      </c>
      <c r="B27" s="303"/>
      <c r="C27" s="303"/>
      <c r="D27" s="303"/>
      <c r="E27" s="303"/>
      <c r="F27" s="303"/>
      <c r="G27" s="303"/>
      <c r="H27" s="303"/>
      <c r="I27" s="303"/>
      <c r="J27" s="305" t="s">
        <v>163</v>
      </c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7"/>
      <c r="BJ27" s="311">
        <f>SUM(BJ28:BT34)</f>
        <v>0</v>
      </c>
      <c r="BK27" s="312"/>
      <c r="BL27" s="312"/>
      <c r="BM27" s="312"/>
      <c r="BN27" s="312"/>
      <c r="BO27" s="312"/>
      <c r="BP27" s="312"/>
      <c r="BQ27" s="312"/>
      <c r="BR27" s="312"/>
      <c r="BS27" s="312"/>
      <c r="BT27" s="313"/>
      <c r="BU27" s="309"/>
      <c r="BV27" s="309"/>
      <c r="BW27" s="309"/>
      <c r="BX27" s="309"/>
      <c r="BY27" s="309"/>
      <c r="BZ27" s="309"/>
      <c r="CA27" s="309"/>
      <c r="CB27" s="309"/>
      <c r="CC27" s="309"/>
      <c r="CD27" s="310"/>
      <c r="CE27" s="311">
        <f t="shared" si="0"/>
        <v>0</v>
      </c>
      <c r="CF27" s="312"/>
      <c r="CG27" s="312"/>
      <c r="CH27" s="312"/>
      <c r="CI27" s="312"/>
      <c r="CJ27" s="312"/>
      <c r="CK27" s="312"/>
      <c r="CL27" s="312"/>
      <c r="CM27" s="312"/>
      <c r="CN27" s="312"/>
      <c r="CO27" s="313"/>
      <c r="CP27" s="78"/>
    </row>
    <row r="28" spans="1:94" ht="12.75">
      <c r="A28" s="302" t="s">
        <v>34</v>
      </c>
      <c r="B28" s="303"/>
      <c r="C28" s="303"/>
      <c r="D28" s="303"/>
      <c r="E28" s="303"/>
      <c r="F28" s="303"/>
      <c r="G28" s="303"/>
      <c r="H28" s="303"/>
      <c r="I28" s="303"/>
      <c r="J28" s="305" t="s">
        <v>164</v>
      </c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7"/>
      <c r="BJ28" s="311">
        <v>0</v>
      </c>
      <c r="BK28" s="312"/>
      <c r="BL28" s="312"/>
      <c r="BM28" s="312"/>
      <c r="BN28" s="312"/>
      <c r="BO28" s="312"/>
      <c r="BP28" s="312"/>
      <c r="BQ28" s="312"/>
      <c r="BR28" s="312"/>
      <c r="BS28" s="312"/>
      <c r="BT28" s="313"/>
      <c r="BU28" s="309"/>
      <c r="BV28" s="309"/>
      <c r="BW28" s="309"/>
      <c r="BX28" s="309"/>
      <c r="BY28" s="309"/>
      <c r="BZ28" s="309"/>
      <c r="CA28" s="309"/>
      <c r="CB28" s="309"/>
      <c r="CC28" s="309"/>
      <c r="CD28" s="310"/>
      <c r="CE28" s="311">
        <f t="shared" si="0"/>
        <v>0</v>
      </c>
      <c r="CF28" s="312"/>
      <c r="CG28" s="312"/>
      <c r="CH28" s="312"/>
      <c r="CI28" s="312"/>
      <c r="CJ28" s="312"/>
      <c r="CK28" s="312"/>
      <c r="CL28" s="312"/>
      <c r="CM28" s="312"/>
      <c r="CN28" s="312"/>
      <c r="CO28" s="313"/>
      <c r="CP28" s="78"/>
    </row>
    <row r="29" spans="1:94" ht="12.75">
      <c r="A29" s="302" t="s">
        <v>165</v>
      </c>
      <c r="B29" s="303"/>
      <c r="C29" s="303"/>
      <c r="D29" s="303"/>
      <c r="E29" s="303"/>
      <c r="F29" s="303"/>
      <c r="G29" s="303"/>
      <c r="H29" s="303"/>
      <c r="I29" s="303"/>
      <c r="J29" s="305" t="s">
        <v>166</v>
      </c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7"/>
      <c r="BJ29" s="311">
        <v>0</v>
      </c>
      <c r="BK29" s="312"/>
      <c r="BL29" s="312"/>
      <c r="BM29" s="312"/>
      <c r="BN29" s="312"/>
      <c r="BO29" s="312"/>
      <c r="BP29" s="312"/>
      <c r="BQ29" s="312"/>
      <c r="BR29" s="312"/>
      <c r="BS29" s="312"/>
      <c r="BT29" s="313"/>
      <c r="BU29" s="309"/>
      <c r="BV29" s="309"/>
      <c r="BW29" s="309"/>
      <c r="BX29" s="309"/>
      <c r="BY29" s="309"/>
      <c r="BZ29" s="309"/>
      <c r="CA29" s="309"/>
      <c r="CB29" s="309"/>
      <c r="CC29" s="309"/>
      <c r="CD29" s="310"/>
      <c r="CE29" s="311">
        <f t="shared" si="0"/>
        <v>0</v>
      </c>
      <c r="CF29" s="312"/>
      <c r="CG29" s="312"/>
      <c r="CH29" s="312"/>
      <c r="CI29" s="312"/>
      <c r="CJ29" s="312"/>
      <c r="CK29" s="312"/>
      <c r="CL29" s="312"/>
      <c r="CM29" s="312"/>
      <c r="CN29" s="312"/>
      <c r="CO29" s="313"/>
      <c r="CP29" s="78"/>
    </row>
    <row r="30" spans="1:94" ht="12.75">
      <c r="A30" s="302" t="s">
        <v>167</v>
      </c>
      <c r="B30" s="303"/>
      <c r="C30" s="303"/>
      <c r="D30" s="303"/>
      <c r="E30" s="303"/>
      <c r="F30" s="303"/>
      <c r="G30" s="303"/>
      <c r="H30" s="303"/>
      <c r="I30" s="303"/>
      <c r="J30" s="305" t="s">
        <v>168</v>
      </c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7"/>
      <c r="BJ30" s="311">
        <v>0</v>
      </c>
      <c r="BK30" s="312"/>
      <c r="BL30" s="312"/>
      <c r="BM30" s="312"/>
      <c r="BN30" s="312"/>
      <c r="BO30" s="312"/>
      <c r="BP30" s="312"/>
      <c r="BQ30" s="312"/>
      <c r="BR30" s="312"/>
      <c r="BS30" s="312"/>
      <c r="BT30" s="313"/>
      <c r="BU30" s="309"/>
      <c r="BV30" s="309"/>
      <c r="BW30" s="309"/>
      <c r="BX30" s="309"/>
      <c r="BY30" s="309"/>
      <c r="BZ30" s="309"/>
      <c r="CA30" s="309"/>
      <c r="CB30" s="309"/>
      <c r="CC30" s="309"/>
      <c r="CD30" s="310"/>
      <c r="CE30" s="311">
        <f t="shared" si="0"/>
        <v>0</v>
      </c>
      <c r="CF30" s="312"/>
      <c r="CG30" s="312"/>
      <c r="CH30" s="312"/>
      <c r="CI30" s="312"/>
      <c r="CJ30" s="312"/>
      <c r="CK30" s="312"/>
      <c r="CL30" s="312"/>
      <c r="CM30" s="312"/>
      <c r="CN30" s="312"/>
      <c r="CO30" s="313"/>
      <c r="CP30" s="78"/>
    </row>
    <row r="31" spans="1:94" ht="12.75">
      <c r="A31" s="302" t="s">
        <v>169</v>
      </c>
      <c r="B31" s="303"/>
      <c r="C31" s="303"/>
      <c r="D31" s="303"/>
      <c r="E31" s="303"/>
      <c r="F31" s="303"/>
      <c r="G31" s="303"/>
      <c r="H31" s="303"/>
      <c r="I31" s="303"/>
      <c r="J31" s="305" t="s">
        <v>170</v>
      </c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7"/>
      <c r="BJ31" s="311">
        <v>0</v>
      </c>
      <c r="BK31" s="312"/>
      <c r="BL31" s="312"/>
      <c r="BM31" s="312"/>
      <c r="BN31" s="312"/>
      <c r="BO31" s="312"/>
      <c r="BP31" s="312"/>
      <c r="BQ31" s="312"/>
      <c r="BR31" s="312"/>
      <c r="BS31" s="312"/>
      <c r="BT31" s="313"/>
      <c r="BU31" s="309"/>
      <c r="BV31" s="309"/>
      <c r="BW31" s="309"/>
      <c r="BX31" s="309"/>
      <c r="BY31" s="309"/>
      <c r="BZ31" s="309"/>
      <c r="CA31" s="309"/>
      <c r="CB31" s="309"/>
      <c r="CC31" s="309"/>
      <c r="CD31" s="310"/>
      <c r="CE31" s="311">
        <f t="shared" si="0"/>
        <v>0</v>
      </c>
      <c r="CF31" s="312"/>
      <c r="CG31" s="312"/>
      <c r="CH31" s="312"/>
      <c r="CI31" s="312"/>
      <c r="CJ31" s="312"/>
      <c r="CK31" s="312"/>
      <c r="CL31" s="312"/>
      <c r="CM31" s="312"/>
      <c r="CN31" s="312"/>
      <c r="CO31" s="313"/>
      <c r="CP31" s="78"/>
    </row>
    <row r="32" spans="1:94" ht="12.75">
      <c r="A32" s="302" t="s">
        <v>171</v>
      </c>
      <c r="B32" s="303"/>
      <c r="C32" s="303"/>
      <c r="D32" s="303"/>
      <c r="E32" s="303"/>
      <c r="F32" s="303"/>
      <c r="G32" s="303"/>
      <c r="H32" s="303"/>
      <c r="I32" s="303"/>
      <c r="J32" s="305" t="s">
        <v>172</v>
      </c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7"/>
      <c r="BJ32" s="311">
        <v>0</v>
      </c>
      <c r="BK32" s="312"/>
      <c r="BL32" s="312"/>
      <c r="BM32" s="312"/>
      <c r="BN32" s="312"/>
      <c r="BO32" s="312"/>
      <c r="BP32" s="312"/>
      <c r="BQ32" s="312"/>
      <c r="BR32" s="312"/>
      <c r="BS32" s="312"/>
      <c r="BT32" s="313"/>
      <c r="BU32" s="309"/>
      <c r="BV32" s="309"/>
      <c r="BW32" s="309"/>
      <c r="BX32" s="309"/>
      <c r="BY32" s="309"/>
      <c r="BZ32" s="309"/>
      <c r="CA32" s="309"/>
      <c r="CB32" s="309"/>
      <c r="CC32" s="309"/>
      <c r="CD32" s="310"/>
      <c r="CE32" s="311">
        <f t="shared" si="0"/>
        <v>0</v>
      </c>
      <c r="CF32" s="312"/>
      <c r="CG32" s="312"/>
      <c r="CH32" s="312"/>
      <c r="CI32" s="312"/>
      <c r="CJ32" s="312"/>
      <c r="CK32" s="312"/>
      <c r="CL32" s="312"/>
      <c r="CM32" s="312"/>
      <c r="CN32" s="312"/>
      <c r="CO32" s="313"/>
      <c r="CP32" s="78"/>
    </row>
    <row r="33" spans="1:94" ht="12.75">
      <c r="A33" s="302" t="s">
        <v>173</v>
      </c>
      <c r="B33" s="303"/>
      <c r="C33" s="303"/>
      <c r="D33" s="303"/>
      <c r="E33" s="303"/>
      <c r="F33" s="303"/>
      <c r="G33" s="303"/>
      <c r="H33" s="303"/>
      <c r="I33" s="303"/>
      <c r="J33" s="305" t="s">
        <v>174</v>
      </c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7"/>
      <c r="BJ33" s="311">
        <v>0</v>
      </c>
      <c r="BK33" s="312"/>
      <c r="BL33" s="312"/>
      <c r="BM33" s="312"/>
      <c r="BN33" s="312"/>
      <c r="BO33" s="312"/>
      <c r="BP33" s="312"/>
      <c r="BQ33" s="312"/>
      <c r="BR33" s="312"/>
      <c r="BS33" s="312"/>
      <c r="BT33" s="313"/>
      <c r="BU33" s="309"/>
      <c r="BV33" s="309"/>
      <c r="BW33" s="309"/>
      <c r="BX33" s="309"/>
      <c r="BY33" s="309"/>
      <c r="BZ33" s="309"/>
      <c r="CA33" s="309"/>
      <c r="CB33" s="309"/>
      <c r="CC33" s="309"/>
      <c r="CD33" s="310"/>
      <c r="CE33" s="311">
        <f t="shared" si="0"/>
        <v>0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3"/>
      <c r="CP33" s="78"/>
    </row>
    <row r="34" spans="1:94" ht="13.5" thickBot="1">
      <c r="A34" s="282" t="s">
        <v>175</v>
      </c>
      <c r="B34" s="283"/>
      <c r="C34" s="283"/>
      <c r="D34" s="283"/>
      <c r="E34" s="283"/>
      <c r="F34" s="283"/>
      <c r="G34" s="283"/>
      <c r="H34" s="283"/>
      <c r="I34" s="283"/>
      <c r="J34" s="314" t="s">
        <v>176</v>
      </c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6"/>
      <c r="BJ34" s="317">
        <v>0</v>
      </c>
      <c r="BK34" s="318"/>
      <c r="BL34" s="318"/>
      <c r="BM34" s="318"/>
      <c r="BN34" s="318"/>
      <c r="BO34" s="318"/>
      <c r="BP34" s="318"/>
      <c r="BQ34" s="318"/>
      <c r="BR34" s="318"/>
      <c r="BS34" s="318"/>
      <c r="BT34" s="319"/>
      <c r="BU34" s="289"/>
      <c r="BV34" s="289"/>
      <c r="BW34" s="289"/>
      <c r="BX34" s="289"/>
      <c r="BY34" s="289"/>
      <c r="BZ34" s="289"/>
      <c r="CA34" s="289"/>
      <c r="CB34" s="289"/>
      <c r="CC34" s="289"/>
      <c r="CD34" s="290"/>
      <c r="CE34" s="317">
        <v>0</v>
      </c>
      <c r="CF34" s="318"/>
      <c r="CG34" s="318"/>
      <c r="CH34" s="318"/>
      <c r="CI34" s="318"/>
      <c r="CJ34" s="318"/>
      <c r="CK34" s="318"/>
      <c r="CL34" s="318"/>
      <c r="CM34" s="318"/>
      <c r="CN34" s="318"/>
      <c r="CO34" s="319"/>
      <c r="CP34" s="78"/>
    </row>
    <row r="35" spans="1:94" ht="12.75">
      <c r="A35" s="291"/>
      <c r="B35" s="292"/>
      <c r="C35" s="292"/>
      <c r="D35" s="292"/>
      <c r="E35" s="292"/>
      <c r="F35" s="292"/>
      <c r="G35" s="292"/>
      <c r="H35" s="292"/>
      <c r="I35" s="293"/>
      <c r="J35" s="294" t="s">
        <v>177</v>
      </c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6"/>
      <c r="BJ35" s="297">
        <f>BJ11+BJ27</f>
        <v>78.352</v>
      </c>
      <c r="BK35" s="298"/>
      <c r="BL35" s="298"/>
      <c r="BM35" s="298"/>
      <c r="BN35" s="298"/>
      <c r="BO35" s="298"/>
      <c r="BP35" s="298"/>
      <c r="BQ35" s="298"/>
      <c r="BR35" s="298"/>
      <c r="BS35" s="298"/>
      <c r="BT35" s="299"/>
      <c r="BU35" s="300"/>
      <c r="BV35" s="300"/>
      <c r="BW35" s="300"/>
      <c r="BX35" s="300"/>
      <c r="BY35" s="300"/>
      <c r="BZ35" s="300"/>
      <c r="CA35" s="300"/>
      <c r="CB35" s="300"/>
      <c r="CC35" s="300"/>
      <c r="CD35" s="301"/>
      <c r="CE35" s="297">
        <f>CE11+CE27</f>
        <v>78.352</v>
      </c>
      <c r="CF35" s="298"/>
      <c r="CG35" s="298"/>
      <c r="CH35" s="298"/>
      <c r="CI35" s="298"/>
      <c r="CJ35" s="298"/>
      <c r="CK35" s="298"/>
      <c r="CL35" s="298"/>
      <c r="CM35" s="298"/>
      <c r="CN35" s="298"/>
      <c r="CO35" s="299"/>
      <c r="CP35" s="78"/>
    </row>
    <row r="36" spans="1:94" ht="12.75">
      <c r="A36" s="302"/>
      <c r="B36" s="303"/>
      <c r="C36" s="303"/>
      <c r="D36" s="303"/>
      <c r="E36" s="303"/>
      <c r="F36" s="303"/>
      <c r="G36" s="303"/>
      <c r="H36" s="303"/>
      <c r="I36" s="304"/>
      <c r="J36" s="305" t="s">
        <v>178</v>
      </c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7"/>
      <c r="BJ36" s="308"/>
      <c r="BK36" s="309"/>
      <c r="BL36" s="309"/>
      <c r="BM36" s="309"/>
      <c r="BN36" s="309"/>
      <c r="BO36" s="309"/>
      <c r="BP36" s="309"/>
      <c r="BQ36" s="309"/>
      <c r="BR36" s="309"/>
      <c r="BS36" s="309"/>
      <c r="BT36" s="310"/>
      <c r="BU36" s="309"/>
      <c r="BV36" s="309"/>
      <c r="BW36" s="309"/>
      <c r="BX36" s="309"/>
      <c r="BY36" s="309"/>
      <c r="BZ36" s="309"/>
      <c r="CA36" s="309"/>
      <c r="CB36" s="309"/>
      <c r="CC36" s="309"/>
      <c r="CD36" s="310"/>
      <c r="CE36" s="308"/>
      <c r="CF36" s="309"/>
      <c r="CG36" s="309"/>
      <c r="CH36" s="309"/>
      <c r="CI36" s="309"/>
      <c r="CJ36" s="309"/>
      <c r="CK36" s="309"/>
      <c r="CL36" s="309"/>
      <c r="CM36" s="309"/>
      <c r="CN36" s="309"/>
      <c r="CO36" s="310"/>
      <c r="CP36" s="78"/>
    </row>
    <row r="37" spans="1:94" ht="14.25" customHeight="1" thickBot="1">
      <c r="A37" s="282"/>
      <c r="B37" s="283"/>
      <c r="C37" s="283"/>
      <c r="D37" s="283"/>
      <c r="E37" s="283"/>
      <c r="F37" s="283"/>
      <c r="G37" s="283"/>
      <c r="H37" s="283"/>
      <c r="I37" s="284"/>
      <c r="J37" s="285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288"/>
      <c r="BK37" s="289"/>
      <c r="BL37" s="289"/>
      <c r="BM37" s="289"/>
      <c r="BN37" s="289"/>
      <c r="BO37" s="289"/>
      <c r="BP37" s="289"/>
      <c r="BQ37" s="289"/>
      <c r="BR37" s="289"/>
      <c r="BS37" s="289"/>
      <c r="BT37" s="290"/>
      <c r="BU37" s="289"/>
      <c r="BV37" s="289"/>
      <c r="BW37" s="289"/>
      <c r="BX37" s="289"/>
      <c r="BY37" s="289"/>
      <c r="BZ37" s="289"/>
      <c r="CA37" s="289"/>
      <c r="CB37" s="289"/>
      <c r="CC37" s="289"/>
      <c r="CD37" s="290"/>
      <c r="CE37" s="288"/>
      <c r="CF37" s="289"/>
      <c r="CG37" s="289"/>
      <c r="CH37" s="289"/>
      <c r="CI37" s="289"/>
      <c r="CJ37" s="289"/>
      <c r="CK37" s="289"/>
      <c r="CL37" s="289"/>
      <c r="CM37" s="289"/>
      <c r="CN37" s="289"/>
      <c r="CO37" s="290"/>
      <c r="CP37" s="78"/>
    </row>
    <row r="38" spans="1:94" ht="14.25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78"/>
    </row>
    <row r="39" spans="1:94" ht="14.2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78"/>
    </row>
    <row r="40" spans="1:94" ht="14.25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2"/>
      <c r="K40" s="83" t="s">
        <v>328</v>
      </c>
      <c r="L40" s="83"/>
      <c r="M40" s="83"/>
      <c r="N40" s="80"/>
      <c r="O40" s="83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3" t="s">
        <v>329</v>
      </c>
      <c r="BK40" s="80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78"/>
    </row>
    <row r="41" spans="6:95" s="80" customFormat="1" ht="34.5" customHeight="1">
      <c r="F41" s="81"/>
      <c r="G41" s="81" t="s">
        <v>179</v>
      </c>
      <c r="H41" s="80" t="s">
        <v>180</v>
      </c>
      <c r="CP41" s="82"/>
      <c r="CQ41" s="82"/>
    </row>
    <row r="42" spans="7:95" s="80" customFormat="1" ht="18.75" customHeight="1">
      <c r="G42" s="81" t="s">
        <v>134</v>
      </c>
      <c r="H42" s="80" t="s">
        <v>181</v>
      </c>
      <c r="K42" s="83" t="s">
        <v>327</v>
      </c>
      <c r="L42" s="83"/>
      <c r="M42" s="83"/>
      <c r="O42" s="83"/>
      <c r="BJ42" s="83" t="s">
        <v>356</v>
      </c>
      <c r="CP42" s="82"/>
      <c r="CQ42" s="82"/>
    </row>
    <row r="43" spans="6:95" s="80" customFormat="1" ht="11.25">
      <c r="F43" s="81"/>
      <c r="G43" s="81" t="s">
        <v>179</v>
      </c>
      <c r="H43" s="80" t="s">
        <v>180</v>
      </c>
      <c r="CP43" s="82"/>
      <c r="CQ43" s="82"/>
    </row>
  </sheetData>
  <sheetProtection/>
  <mergeCells count="149">
    <mergeCell ref="BJ10:BT10"/>
    <mergeCell ref="BU10:CD10"/>
    <mergeCell ref="CE10:CO10"/>
    <mergeCell ref="BU1:CO1"/>
    <mergeCell ref="J2:BK2"/>
    <mergeCell ref="L3:M3"/>
    <mergeCell ref="BQ3:CC3"/>
    <mergeCell ref="CE3:CF3"/>
    <mergeCell ref="BK4:CL4"/>
    <mergeCell ref="A12:I12"/>
    <mergeCell ref="J12:BI12"/>
    <mergeCell ref="BJ12:BT12"/>
    <mergeCell ref="BU12:CD12"/>
    <mergeCell ref="CE12:CO12"/>
    <mergeCell ref="BK5:CL5"/>
    <mergeCell ref="BK6:CL6"/>
    <mergeCell ref="BK7:CG7"/>
    <mergeCell ref="A10:I10"/>
    <mergeCell ref="J10:BI10"/>
    <mergeCell ref="A14:I14"/>
    <mergeCell ref="J14:BI14"/>
    <mergeCell ref="BJ14:BT14"/>
    <mergeCell ref="BU14:CD14"/>
    <mergeCell ref="CE14:CO14"/>
    <mergeCell ref="A11:I11"/>
    <mergeCell ref="J11:BI11"/>
    <mergeCell ref="BJ11:BT11"/>
    <mergeCell ref="BU11:CD11"/>
    <mergeCell ref="CE11:CO11"/>
    <mergeCell ref="A16:I16"/>
    <mergeCell ref="J16:BI16"/>
    <mergeCell ref="BJ16:BT16"/>
    <mergeCell ref="BU16:CD16"/>
    <mergeCell ref="CE16:CO16"/>
    <mergeCell ref="A13:I13"/>
    <mergeCell ref="J13:BI13"/>
    <mergeCell ref="BJ13:BT13"/>
    <mergeCell ref="BU13:CD13"/>
    <mergeCell ref="CE13:CO13"/>
    <mergeCell ref="A18:I18"/>
    <mergeCell ref="J18:BI18"/>
    <mergeCell ref="BJ18:BT18"/>
    <mergeCell ref="BU18:CD18"/>
    <mergeCell ref="CE18:CO18"/>
    <mergeCell ref="A15:I15"/>
    <mergeCell ref="J15:BI15"/>
    <mergeCell ref="BJ15:BT15"/>
    <mergeCell ref="BU15:CD15"/>
    <mergeCell ref="CE15:CO15"/>
    <mergeCell ref="A20:I20"/>
    <mergeCell ref="J20:BI20"/>
    <mergeCell ref="BJ20:BT20"/>
    <mergeCell ref="BU20:CD20"/>
    <mergeCell ref="CE20:CO20"/>
    <mergeCell ref="A17:I17"/>
    <mergeCell ref="J17:BI17"/>
    <mergeCell ref="BJ17:BT17"/>
    <mergeCell ref="BU17:CD17"/>
    <mergeCell ref="CE17:CO17"/>
    <mergeCell ref="A22:I22"/>
    <mergeCell ref="J22:BI22"/>
    <mergeCell ref="BJ22:BT22"/>
    <mergeCell ref="BU22:CD22"/>
    <mergeCell ref="CE22:CO22"/>
    <mergeCell ref="A19:I19"/>
    <mergeCell ref="J19:BI19"/>
    <mergeCell ref="BJ19:BT19"/>
    <mergeCell ref="BU19:CD19"/>
    <mergeCell ref="CE19:CO19"/>
    <mergeCell ref="A24:I24"/>
    <mergeCell ref="J24:BI24"/>
    <mergeCell ref="BJ24:BT24"/>
    <mergeCell ref="BU24:CD24"/>
    <mergeCell ref="CE24:CO24"/>
    <mergeCell ref="A21:I21"/>
    <mergeCell ref="J21:BI21"/>
    <mergeCell ref="BJ21:BT21"/>
    <mergeCell ref="BU21:CD21"/>
    <mergeCell ref="CE21:CO21"/>
    <mergeCell ref="A26:I26"/>
    <mergeCell ref="J26:BI26"/>
    <mergeCell ref="BJ26:BT26"/>
    <mergeCell ref="BU26:CD26"/>
    <mergeCell ref="CE26:CO26"/>
    <mergeCell ref="A23:I23"/>
    <mergeCell ref="J23:BI23"/>
    <mergeCell ref="BJ23:BT23"/>
    <mergeCell ref="BU23:CD23"/>
    <mergeCell ref="CE23:CO23"/>
    <mergeCell ref="A28:I28"/>
    <mergeCell ref="J28:BI28"/>
    <mergeCell ref="BJ28:BT28"/>
    <mergeCell ref="BU28:CD28"/>
    <mergeCell ref="CE28:CO28"/>
    <mergeCell ref="A25:I25"/>
    <mergeCell ref="J25:BI25"/>
    <mergeCell ref="BJ25:BT25"/>
    <mergeCell ref="BU25:CD25"/>
    <mergeCell ref="CE25:CO25"/>
    <mergeCell ref="A30:I30"/>
    <mergeCell ref="J30:BI30"/>
    <mergeCell ref="BJ30:BT30"/>
    <mergeCell ref="BU30:CD30"/>
    <mergeCell ref="CE30:CO30"/>
    <mergeCell ref="A27:I27"/>
    <mergeCell ref="J27:BI27"/>
    <mergeCell ref="BJ27:BT27"/>
    <mergeCell ref="BU27:CD27"/>
    <mergeCell ref="CE27:CO27"/>
    <mergeCell ref="A32:I32"/>
    <mergeCell ref="J32:BI32"/>
    <mergeCell ref="BJ32:BT32"/>
    <mergeCell ref="BU32:CD32"/>
    <mergeCell ref="CE32:CO32"/>
    <mergeCell ref="A29:I29"/>
    <mergeCell ref="J29:BI29"/>
    <mergeCell ref="BJ29:BT29"/>
    <mergeCell ref="BU29:CD29"/>
    <mergeCell ref="CE29:CO29"/>
    <mergeCell ref="A34:I34"/>
    <mergeCell ref="J34:BI34"/>
    <mergeCell ref="BJ34:BT34"/>
    <mergeCell ref="BU34:CD34"/>
    <mergeCell ref="CE34:CO34"/>
    <mergeCell ref="A31:I31"/>
    <mergeCell ref="J31:BI31"/>
    <mergeCell ref="BJ31:BT31"/>
    <mergeCell ref="BU31:CD31"/>
    <mergeCell ref="CE31:CO31"/>
    <mergeCell ref="A36:I36"/>
    <mergeCell ref="J36:BI36"/>
    <mergeCell ref="BJ36:BT36"/>
    <mergeCell ref="BU36:CD36"/>
    <mergeCell ref="CE36:CO36"/>
    <mergeCell ref="A33:I33"/>
    <mergeCell ref="J33:BI33"/>
    <mergeCell ref="BJ33:BT33"/>
    <mergeCell ref="BU33:CD33"/>
    <mergeCell ref="CE33:CO33"/>
    <mergeCell ref="A37:I37"/>
    <mergeCell ref="J37:BI37"/>
    <mergeCell ref="BJ37:BT37"/>
    <mergeCell ref="BU37:CD37"/>
    <mergeCell ref="CE37:CO37"/>
    <mergeCell ref="A35:I35"/>
    <mergeCell ref="J35:BI35"/>
    <mergeCell ref="BJ35:BT35"/>
    <mergeCell ref="BU35:CD35"/>
    <mergeCell ref="CE35:CO3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41"/>
  <sheetViews>
    <sheetView view="pageBreakPreview" zoomScaleSheetLayoutView="100" workbookViewId="0" topLeftCell="A13">
      <selection activeCell="O47" sqref="O47"/>
    </sheetView>
  </sheetViews>
  <sheetFormatPr defaultColWidth="9.00390625" defaultRowHeight="12.75"/>
  <cols>
    <col min="1" max="1" width="9.125" style="65" customWidth="1"/>
    <col min="2" max="2" width="1.00390625" style="65" customWidth="1"/>
    <col min="3" max="3" width="4.125" style="65" hidden="1" customWidth="1"/>
    <col min="4" max="9" width="9.125" style="65" hidden="1" customWidth="1"/>
    <col min="10" max="14" width="9.125" style="65" customWidth="1"/>
    <col min="15" max="15" width="2.375" style="65" customWidth="1"/>
    <col min="16" max="16" width="3.125" style="65" hidden="1" customWidth="1"/>
    <col min="17" max="25" width="9.125" style="65" hidden="1" customWidth="1"/>
    <col min="26" max="26" width="6.875" style="65" hidden="1" customWidth="1"/>
    <col min="27" max="34" width="9.125" style="65" hidden="1" customWidth="1"/>
    <col min="35" max="35" width="0.37109375" style="65" hidden="1" customWidth="1"/>
    <col min="36" max="48" width="9.125" style="65" hidden="1" customWidth="1"/>
    <col min="49" max="49" width="0.6171875" style="65" hidden="1" customWidth="1"/>
    <col min="50" max="61" width="9.125" style="65" hidden="1" customWidth="1"/>
    <col min="62" max="62" width="7.75390625" style="65" customWidth="1"/>
    <col min="63" max="63" width="4.625" style="65" customWidth="1"/>
    <col min="64" max="81" width="9.125" style="65" hidden="1" customWidth="1"/>
    <col min="82" max="82" width="2.125" style="65" customWidth="1"/>
    <col min="83" max="83" width="9.125" style="65" customWidth="1"/>
    <col min="84" max="84" width="9.00390625" style="65" customWidth="1"/>
    <col min="85" max="92" width="9.125" style="65" hidden="1" customWidth="1"/>
    <col min="93" max="93" width="3.25390625" style="65" customWidth="1"/>
    <col min="94" max="94" width="1.75390625" style="65" customWidth="1"/>
    <col min="95" max="16384" width="9.125" style="65" customWidth="1"/>
  </cols>
  <sheetData>
    <row r="1" spans="1:93" ht="48.75" customHeight="1">
      <c r="A1" s="63"/>
      <c r="B1" s="63"/>
      <c r="C1" s="63"/>
      <c r="D1" s="63"/>
      <c r="E1" s="63"/>
      <c r="F1" s="63"/>
      <c r="G1" s="63"/>
      <c r="H1" s="63"/>
      <c r="I1" s="63"/>
      <c r="J1" s="64" t="s">
        <v>135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343" t="s">
        <v>136</v>
      </c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</row>
    <row r="2" spans="1:93" ht="15.75">
      <c r="A2" s="66"/>
      <c r="B2" s="66"/>
      <c r="C2" s="66"/>
      <c r="D2" s="66"/>
      <c r="E2" s="66"/>
      <c r="F2" s="66"/>
      <c r="G2" s="66"/>
      <c r="H2" s="66"/>
      <c r="I2" s="66"/>
      <c r="J2" s="344" t="s">
        <v>133</v>
      </c>
      <c r="K2" s="345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</row>
    <row r="3" spans="1:93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352" t="s">
        <v>313</v>
      </c>
      <c r="M3" s="34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3"/>
      <c r="BK3" s="63"/>
      <c r="BL3" s="63"/>
      <c r="BM3" s="63"/>
      <c r="BN3" s="63"/>
      <c r="BO3" s="63"/>
      <c r="BP3" s="63"/>
      <c r="BQ3" s="347" t="s">
        <v>68</v>
      </c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63"/>
      <c r="CE3" s="348" t="s">
        <v>68</v>
      </c>
      <c r="CF3" s="349"/>
      <c r="CG3" s="63"/>
      <c r="CH3" s="63"/>
      <c r="CI3" s="63"/>
      <c r="CJ3" s="63"/>
      <c r="CK3" s="63"/>
      <c r="CL3" s="63"/>
      <c r="CM3" s="67"/>
      <c r="CN3" s="67"/>
      <c r="CO3" s="67"/>
    </row>
    <row r="4" spans="1:93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223" t="s">
        <v>340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350" t="s">
        <v>226</v>
      </c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71"/>
      <c r="CN4" s="71"/>
      <c r="CO4" s="71"/>
    </row>
    <row r="5" spans="1:93" ht="22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72"/>
      <c r="BK5" s="333" t="s">
        <v>225</v>
      </c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73"/>
      <c r="CN5" s="73"/>
      <c r="CO5" s="73"/>
    </row>
    <row r="6" spans="1:9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0"/>
      <c r="BK6" s="334" t="s">
        <v>8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74"/>
      <c r="CN6" s="74"/>
      <c r="CO6" s="74"/>
    </row>
    <row r="7" spans="1:94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75"/>
      <c r="BK7" s="335" t="s">
        <v>349</v>
      </c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76"/>
      <c r="CI7" s="77"/>
      <c r="CJ7" s="76"/>
      <c r="CK7" s="76"/>
      <c r="CL7" s="77"/>
      <c r="CM7" s="76"/>
      <c r="CN7" s="76"/>
      <c r="CO7" s="77"/>
      <c r="CP7" s="78"/>
    </row>
    <row r="8" spans="1:9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70" t="s">
        <v>9</v>
      </c>
      <c r="BL8" s="63"/>
      <c r="BM8" s="63"/>
      <c r="BN8" s="63"/>
      <c r="BO8" s="63"/>
      <c r="BP8" s="63"/>
      <c r="BQ8" s="63"/>
      <c r="BR8" s="63"/>
      <c r="BS8" s="63"/>
      <c r="BT8" s="63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G8" s="70"/>
      <c r="CH8" s="70"/>
      <c r="CI8" s="70"/>
      <c r="CJ8" s="70"/>
      <c r="CK8" s="70"/>
      <c r="CL8" s="70"/>
      <c r="CM8" s="70"/>
      <c r="CN8" s="70"/>
      <c r="CO8" s="79"/>
    </row>
    <row r="9" spans="1:93" ht="13.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F9" s="63" t="s">
        <v>137</v>
      </c>
      <c r="CG9" s="63"/>
      <c r="CH9" s="63"/>
      <c r="CI9" s="63"/>
      <c r="CJ9" s="63"/>
      <c r="CK9" s="63"/>
      <c r="CL9" s="63"/>
      <c r="CM9" s="63"/>
      <c r="CN9" s="63"/>
      <c r="CO9" s="63"/>
    </row>
    <row r="10" spans="1:94" ht="53.25" customHeight="1" thickBot="1">
      <c r="A10" s="337" t="s">
        <v>0</v>
      </c>
      <c r="B10" s="338"/>
      <c r="C10" s="338"/>
      <c r="D10" s="338"/>
      <c r="E10" s="338"/>
      <c r="F10" s="338"/>
      <c r="G10" s="338"/>
      <c r="H10" s="338"/>
      <c r="I10" s="339"/>
      <c r="J10" s="337" t="s">
        <v>138</v>
      </c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9"/>
      <c r="BJ10" s="337" t="s">
        <v>314</v>
      </c>
      <c r="BK10" s="338"/>
      <c r="BL10" s="338"/>
      <c r="BM10" s="338"/>
      <c r="BN10" s="338"/>
      <c r="BO10" s="338"/>
      <c r="BP10" s="338"/>
      <c r="BQ10" s="338"/>
      <c r="BR10" s="338"/>
      <c r="BS10" s="338"/>
      <c r="BT10" s="339"/>
      <c r="BU10" s="338"/>
      <c r="BV10" s="338"/>
      <c r="BW10" s="338"/>
      <c r="BX10" s="338"/>
      <c r="BY10" s="338"/>
      <c r="BZ10" s="338"/>
      <c r="CA10" s="338"/>
      <c r="CB10" s="338"/>
      <c r="CC10" s="338"/>
      <c r="CD10" s="339"/>
      <c r="CE10" s="340" t="s">
        <v>72</v>
      </c>
      <c r="CF10" s="341"/>
      <c r="CG10" s="341"/>
      <c r="CH10" s="341"/>
      <c r="CI10" s="341"/>
      <c r="CJ10" s="341"/>
      <c r="CK10" s="341"/>
      <c r="CL10" s="341"/>
      <c r="CM10" s="341"/>
      <c r="CN10" s="341"/>
      <c r="CO10" s="342"/>
      <c r="CP10" s="78"/>
    </row>
    <row r="11" spans="1:94" ht="12.75">
      <c r="A11" s="323" t="s">
        <v>11</v>
      </c>
      <c r="B11" s="324"/>
      <c r="C11" s="324"/>
      <c r="D11" s="324"/>
      <c r="E11" s="324"/>
      <c r="F11" s="324"/>
      <c r="G11" s="324"/>
      <c r="H11" s="324"/>
      <c r="I11" s="324"/>
      <c r="J11" s="325" t="s">
        <v>139</v>
      </c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7"/>
      <c r="BJ11" s="328">
        <f>BJ12+BJ19+BJ23</f>
        <v>77.838</v>
      </c>
      <c r="BK11" s="329"/>
      <c r="BL11" s="329"/>
      <c r="BM11" s="329"/>
      <c r="BN11" s="329"/>
      <c r="BO11" s="329"/>
      <c r="BP11" s="329"/>
      <c r="BQ11" s="329"/>
      <c r="BR11" s="329"/>
      <c r="BS11" s="329"/>
      <c r="BT11" s="330"/>
      <c r="BU11" s="331"/>
      <c r="BV11" s="331"/>
      <c r="BW11" s="331"/>
      <c r="BX11" s="331"/>
      <c r="BY11" s="331"/>
      <c r="BZ11" s="331"/>
      <c r="CA11" s="331"/>
      <c r="CB11" s="331"/>
      <c r="CC11" s="331"/>
      <c r="CD11" s="332"/>
      <c r="CE11" s="328">
        <f aca="true" t="shared" si="0" ref="CE11:CE33">BJ11</f>
        <v>77.838</v>
      </c>
      <c r="CF11" s="329"/>
      <c r="CG11" s="329"/>
      <c r="CH11" s="329"/>
      <c r="CI11" s="329"/>
      <c r="CJ11" s="329"/>
      <c r="CK11" s="329"/>
      <c r="CL11" s="329"/>
      <c r="CM11" s="329"/>
      <c r="CN11" s="329"/>
      <c r="CO11" s="330"/>
      <c r="CP11" s="78"/>
    </row>
    <row r="12" spans="1:94" ht="12.75">
      <c r="A12" s="302" t="s">
        <v>30</v>
      </c>
      <c r="B12" s="303"/>
      <c r="C12" s="303"/>
      <c r="D12" s="303"/>
      <c r="E12" s="303"/>
      <c r="F12" s="303"/>
      <c r="G12" s="303"/>
      <c r="H12" s="303"/>
      <c r="I12" s="303"/>
      <c r="J12" s="305" t="s">
        <v>140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7"/>
      <c r="BJ12" s="311">
        <f>BJ13+BJ15+BJ18</f>
        <v>61.967</v>
      </c>
      <c r="BK12" s="312"/>
      <c r="BL12" s="312"/>
      <c r="BM12" s="312"/>
      <c r="BN12" s="312"/>
      <c r="BO12" s="312"/>
      <c r="BP12" s="312"/>
      <c r="BQ12" s="312"/>
      <c r="BR12" s="312"/>
      <c r="BS12" s="312"/>
      <c r="BT12" s="313"/>
      <c r="BU12" s="309"/>
      <c r="BV12" s="309"/>
      <c r="BW12" s="309"/>
      <c r="BX12" s="309"/>
      <c r="BY12" s="309"/>
      <c r="BZ12" s="309"/>
      <c r="CA12" s="309"/>
      <c r="CB12" s="309"/>
      <c r="CC12" s="309"/>
      <c r="CD12" s="310"/>
      <c r="CE12" s="311">
        <f t="shared" si="0"/>
        <v>61.967</v>
      </c>
      <c r="CF12" s="312"/>
      <c r="CG12" s="312"/>
      <c r="CH12" s="312"/>
      <c r="CI12" s="312"/>
      <c r="CJ12" s="312"/>
      <c r="CK12" s="312"/>
      <c r="CL12" s="312"/>
      <c r="CM12" s="312"/>
      <c r="CN12" s="312"/>
      <c r="CO12" s="313"/>
      <c r="CP12" s="78"/>
    </row>
    <row r="13" spans="1:94" ht="12.75">
      <c r="A13" s="302" t="s">
        <v>123</v>
      </c>
      <c r="B13" s="303"/>
      <c r="C13" s="303"/>
      <c r="D13" s="303"/>
      <c r="E13" s="303"/>
      <c r="F13" s="303"/>
      <c r="G13" s="303"/>
      <c r="H13" s="303"/>
      <c r="I13" s="303"/>
      <c r="J13" s="305" t="s">
        <v>141</v>
      </c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7"/>
      <c r="BJ13" s="311">
        <v>58.577</v>
      </c>
      <c r="BK13" s="312"/>
      <c r="BL13" s="312"/>
      <c r="BM13" s="312"/>
      <c r="BN13" s="312"/>
      <c r="BO13" s="312"/>
      <c r="BP13" s="312"/>
      <c r="BQ13" s="312"/>
      <c r="BR13" s="312"/>
      <c r="BS13" s="312"/>
      <c r="BT13" s="313"/>
      <c r="BU13" s="309"/>
      <c r="BV13" s="309"/>
      <c r="BW13" s="309"/>
      <c r="BX13" s="309"/>
      <c r="BY13" s="309"/>
      <c r="BZ13" s="309"/>
      <c r="CA13" s="309"/>
      <c r="CB13" s="309"/>
      <c r="CC13" s="309"/>
      <c r="CD13" s="310"/>
      <c r="CE13" s="311">
        <f t="shared" si="0"/>
        <v>58.577</v>
      </c>
      <c r="CF13" s="312"/>
      <c r="CG13" s="312"/>
      <c r="CH13" s="312"/>
      <c r="CI13" s="312"/>
      <c r="CJ13" s="312"/>
      <c r="CK13" s="312"/>
      <c r="CL13" s="312"/>
      <c r="CM13" s="312"/>
      <c r="CN13" s="312"/>
      <c r="CO13" s="313"/>
      <c r="CP13" s="78"/>
    </row>
    <row r="14" spans="1:94" ht="12.75">
      <c r="A14" s="302" t="s">
        <v>124</v>
      </c>
      <c r="B14" s="303"/>
      <c r="C14" s="303"/>
      <c r="D14" s="303"/>
      <c r="E14" s="303"/>
      <c r="F14" s="303"/>
      <c r="G14" s="303"/>
      <c r="H14" s="303"/>
      <c r="I14" s="303"/>
      <c r="J14" s="305" t="s">
        <v>142</v>
      </c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7"/>
      <c r="BJ14" s="311">
        <v>0</v>
      </c>
      <c r="BK14" s="312"/>
      <c r="BL14" s="312"/>
      <c r="BM14" s="312"/>
      <c r="BN14" s="312"/>
      <c r="BO14" s="312"/>
      <c r="BP14" s="312"/>
      <c r="BQ14" s="312"/>
      <c r="BR14" s="312"/>
      <c r="BS14" s="312"/>
      <c r="BT14" s="313"/>
      <c r="BU14" s="309"/>
      <c r="BV14" s="309"/>
      <c r="BW14" s="309"/>
      <c r="BX14" s="309"/>
      <c r="BY14" s="309"/>
      <c r="BZ14" s="309"/>
      <c r="CA14" s="309"/>
      <c r="CB14" s="309"/>
      <c r="CC14" s="309"/>
      <c r="CD14" s="310"/>
      <c r="CE14" s="311">
        <f t="shared" si="0"/>
        <v>0</v>
      </c>
      <c r="CF14" s="312"/>
      <c r="CG14" s="312"/>
      <c r="CH14" s="312"/>
      <c r="CI14" s="312"/>
      <c r="CJ14" s="312"/>
      <c r="CK14" s="312"/>
      <c r="CL14" s="312"/>
      <c r="CM14" s="312"/>
      <c r="CN14" s="312"/>
      <c r="CO14" s="313"/>
      <c r="CP14" s="78"/>
    </row>
    <row r="15" spans="1:94" ht="27.75" customHeight="1">
      <c r="A15" s="302" t="s">
        <v>125</v>
      </c>
      <c r="B15" s="303"/>
      <c r="C15" s="303"/>
      <c r="D15" s="303"/>
      <c r="E15" s="303"/>
      <c r="F15" s="303"/>
      <c r="G15" s="303"/>
      <c r="H15" s="303"/>
      <c r="I15" s="303"/>
      <c r="J15" s="320" t="s">
        <v>143</v>
      </c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2"/>
      <c r="BJ15" s="311">
        <f>BJ17</f>
        <v>3.39</v>
      </c>
      <c r="BK15" s="312"/>
      <c r="BL15" s="312"/>
      <c r="BM15" s="312"/>
      <c r="BN15" s="312"/>
      <c r="BO15" s="312"/>
      <c r="BP15" s="312"/>
      <c r="BQ15" s="312"/>
      <c r="BR15" s="312"/>
      <c r="BS15" s="312"/>
      <c r="BT15" s="313"/>
      <c r="BU15" s="309"/>
      <c r="BV15" s="309"/>
      <c r="BW15" s="309"/>
      <c r="BX15" s="309"/>
      <c r="BY15" s="309"/>
      <c r="BZ15" s="309"/>
      <c r="CA15" s="309"/>
      <c r="CB15" s="309"/>
      <c r="CC15" s="309"/>
      <c r="CD15" s="310"/>
      <c r="CE15" s="311">
        <f t="shared" si="0"/>
        <v>3.39</v>
      </c>
      <c r="CF15" s="312"/>
      <c r="CG15" s="312"/>
      <c r="CH15" s="312"/>
      <c r="CI15" s="312"/>
      <c r="CJ15" s="312"/>
      <c r="CK15" s="312"/>
      <c r="CL15" s="312"/>
      <c r="CM15" s="312"/>
      <c r="CN15" s="312"/>
      <c r="CO15" s="313"/>
      <c r="CP15" s="78"/>
    </row>
    <row r="16" spans="1:94" ht="12.75">
      <c r="A16" s="302" t="s">
        <v>144</v>
      </c>
      <c r="B16" s="303"/>
      <c r="C16" s="303"/>
      <c r="D16" s="303"/>
      <c r="E16" s="303"/>
      <c r="F16" s="303"/>
      <c r="G16" s="303"/>
      <c r="H16" s="303"/>
      <c r="I16" s="303"/>
      <c r="J16" s="305" t="s">
        <v>145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7"/>
      <c r="BJ16" s="311">
        <v>0</v>
      </c>
      <c r="BK16" s="312"/>
      <c r="BL16" s="312"/>
      <c r="BM16" s="312"/>
      <c r="BN16" s="312"/>
      <c r="BO16" s="312"/>
      <c r="BP16" s="312"/>
      <c r="BQ16" s="312"/>
      <c r="BR16" s="312"/>
      <c r="BS16" s="312"/>
      <c r="BT16" s="313"/>
      <c r="BU16" s="309"/>
      <c r="BV16" s="309"/>
      <c r="BW16" s="309"/>
      <c r="BX16" s="309"/>
      <c r="BY16" s="309"/>
      <c r="BZ16" s="309"/>
      <c r="CA16" s="309"/>
      <c r="CB16" s="309"/>
      <c r="CC16" s="309"/>
      <c r="CD16" s="310"/>
      <c r="CE16" s="311">
        <f t="shared" si="0"/>
        <v>0</v>
      </c>
      <c r="CF16" s="312"/>
      <c r="CG16" s="312"/>
      <c r="CH16" s="312"/>
      <c r="CI16" s="312"/>
      <c r="CJ16" s="312"/>
      <c r="CK16" s="312"/>
      <c r="CL16" s="312"/>
      <c r="CM16" s="312"/>
      <c r="CN16" s="312"/>
      <c r="CO16" s="313"/>
      <c r="CP16" s="78"/>
    </row>
    <row r="17" spans="1:94" ht="12.75">
      <c r="A17" s="302" t="s">
        <v>146</v>
      </c>
      <c r="B17" s="303"/>
      <c r="C17" s="303"/>
      <c r="D17" s="303"/>
      <c r="E17" s="303"/>
      <c r="F17" s="303"/>
      <c r="G17" s="303"/>
      <c r="H17" s="303"/>
      <c r="I17" s="303"/>
      <c r="J17" s="305" t="s">
        <v>147</v>
      </c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7"/>
      <c r="BJ17" s="311">
        <v>3.39</v>
      </c>
      <c r="BK17" s="312"/>
      <c r="BL17" s="312"/>
      <c r="BM17" s="312"/>
      <c r="BN17" s="312"/>
      <c r="BO17" s="312"/>
      <c r="BP17" s="312"/>
      <c r="BQ17" s="312"/>
      <c r="BR17" s="312"/>
      <c r="BS17" s="312"/>
      <c r="BT17" s="313"/>
      <c r="BU17" s="309"/>
      <c r="BV17" s="309"/>
      <c r="BW17" s="309"/>
      <c r="BX17" s="309"/>
      <c r="BY17" s="309"/>
      <c r="BZ17" s="309"/>
      <c r="CA17" s="309"/>
      <c r="CB17" s="309"/>
      <c r="CC17" s="309"/>
      <c r="CD17" s="310"/>
      <c r="CE17" s="311">
        <f t="shared" si="0"/>
        <v>3.39</v>
      </c>
      <c r="CF17" s="312"/>
      <c r="CG17" s="312"/>
      <c r="CH17" s="312"/>
      <c r="CI17" s="312"/>
      <c r="CJ17" s="312"/>
      <c r="CK17" s="312"/>
      <c r="CL17" s="312"/>
      <c r="CM17" s="312"/>
      <c r="CN17" s="312"/>
      <c r="CO17" s="313"/>
      <c r="CP17" s="78"/>
    </row>
    <row r="18" spans="1:94" ht="12.75">
      <c r="A18" s="302" t="s">
        <v>148</v>
      </c>
      <c r="B18" s="303"/>
      <c r="C18" s="303"/>
      <c r="D18" s="303"/>
      <c r="E18" s="303"/>
      <c r="F18" s="303"/>
      <c r="G18" s="303"/>
      <c r="H18" s="303"/>
      <c r="I18" s="303"/>
      <c r="J18" s="305" t="s">
        <v>149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7"/>
      <c r="BJ18" s="311"/>
      <c r="BK18" s="312"/>
      <c r="BL18" s="312"/>
      <c r="BM18" s="312"/>
      <c r="BN18" s="312"/>
      <c r="BO18" s="312"/>
      <c r="BP18" s="312"/>
      <c r="BQ18" s="312"/>
      <c r="BR18" s="312"/>
      <c r="BS18" s="312"/>
      <c r="BT18" s="313"/>
      <c r="BU18" s="309"/>
      <c r="BV18" s="309"/>
      <c r="BW18" s="309"/>
      <c r="BX18" s="309"/>
      <c r="BY18" s="309"/>
      <c r="BZ18" s="309"/>
      <c r="CA18" s="309"/>
      <c r="CB18" s="309"/>
      <c r="CC18" s="309"/>
      <c r="CD18" s="310"/>
      <c r="CE18" s="311">
        <f t="shared" si="0"/>
        <v>0</v>
      </c>
      <c r="CF18" s="312"/>
      <c r="CG18" s="312"/>
      <c r="CH18" s="312"/>
      <c r="CI18" s="312"/>
      <c r="CJ18" s="312"/>
      <c r="CK18" s="312"/>
      <c r="CL18" s="312"/>
      <c r="CM18" s="312"/>
      <c r="CN18" s="312"/>
      <c r="CO18" s="313"/>
      <c r="CP18" s="78"/>
    </row>
    <row r="19" spans="1:94" ht="12.75">
      <c r="A19" s="302" t="s">
        <v>31</v>
      </c>
      <c r="B19" s="303"/>
      <c r="C19" s="303"/>
      <c r="D19" s="303"/>
      <c r="E19" s="303"/>
      <c r="F19" s="303"/>
      <c r="G19" s="303"/>
      <c r="H19" s="303"/>
      <c r="I19" s="303"/>
      <c r="J19" s="305" t="s">
        <v>150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7"/>
      <c r="BJ19" s="311">
        <f>BJ20</f>
        <v>3.994</v>
      </c>
      <c r="BK19" s="312"/>
      <c r="BL19" s="312"/>
      <c r="BM19" s="312"/>
      <c r="BN19" s="312"/>
      <c r="BO19" s="312"/>
      <c r="BP19" s="312"/>
      <c r="BQ19" s="312"/>
      <c r="BR19" s="312"/>
      <c r="BS19" s="312"/>
      <c r="BT19" s="313"/>
      <c r="BU19" s="309"/>
      <c r="BV19" s="309"/>
      <c r="BW19" s="309"/>
      <c r="BX19" s="309"/>
      <c r="BY19" s="309"/>
      <c r="BZ19" s="309"/>
      <c r="CA19" s="309"/>
      <c r="CB19" s="309"/>
      <c r="CC19" s="309"/>
      <c r="CD19" s="310"/>
      <c r="CE19" s="311">
        <f t="shared" si="0"/>
        <v>3.994</v>
      </c>
      <c r="CF19" s="312"/>
      <c r="CG19" s="312"/>
      <c r="CH19" s="312"/>
      <c r="CI19" s="312"/>
      <c r="CJ19" s="312"/>
      <c r="CK19" s="312"/>
      <c r="CL19" s="312"/>
      <c r="CM19" s="312"/>
      <c r="CN19" s="312"/>
      <c r="CO19" s="313"/>
      <c r="CP19" s="78"/>
    </row>
    <row r="20" spans="1:94" ht="12.75">
      <c r="A20" s="302" t="s">
        <v>151</v>
      </c>
      <c r="B20" s="303"/>
      <c r="C20" s="303"/>
      <c r="D20" s="303"/>
      <c r="E20" s="303"/>
      <c r="F20" s="303"/>
      <c r="G20" s="303"/>
      <c r="H20" s="303"/>
      <c r="I20" s="303"/>
      <c r="J20" s="305" t="s">
        <v>152</v>
      </c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7"/>
      <c r="BJ20" s="311">
        <v>3.994</v>
      </c>
      <c r="BK20" s="312"/>
      <c r="BL20" s="312"/>
      <c r="BM20" s="312"/>
      <c r="BN20" s="312"/>
      <c r="BO20" s="312"/>
      <c r="BP20" s="312"/>
      <c r="BQ20" s="312"/>
      <c r="BR20" s="312"/>
      <c r="BS20" s="312"/>
      <c r="BT20" s="313"/>
      <c r="BU20" s="309"/>
      <c r="BV20" s="309"/>
      <c r="BW20" s="309"/>
      <c r="BX20" s="309"/>
      <c r="BY20" s="309"/>
      <c r="BZ20" s="309"/>
      <c r="CA20" s="309"/>
      <c r="CB20" s="309"/>
      <c r="CC20" s="309"/>
      <c r="CD20" s="310"/>
      <c r="CE20" s="311">
        <f t="shared" si="0"/>
        <v>3.994</v>
      </c>
      <c r="CF20" s="312"/>
      <c r="CG20" s="312"/>
      <c r="CH20" s="312"/>
      <c r="CI20" s="312"/>
      <c r="CJ20" s="312"/>
      <c r="CK20" s="312"/>
      <c r="CL20" s="312"/>
      <c r="CM20" s="312"/>
      <c r="CN20" s="312"/>
      <c r="CO20" s="313"/>
      <c r="CP20" s="78"/>
    </row>
    <row r="21" spans="1:94" ht="12.75">
      <c r="A21" s="302" t="s">
        <v>153</v>
      </c>
      <c r="B21" s="303"/>
      <c r="C21" s="303"/>
      <c r="D21" s="303"/>
      <c r="E21" s="303"/>
      <c r="F21" s="303"/>
      <c r="G21" s="303"/>
      <c r="H21" s="303"/>
      <c r="I21" s="303"/>
      <c r="J21" s="305" t="s">
        <v>154</v>
      </c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7"/>
      <c r="BJ21" s="311">
        <v>0</v>
      </c>
      <c r="BK21" s="312"/>
      <c r="BL21" s="312"/>
      <c r="BM21" s="312"/>
      <c r="BN21" s="312"/>
      <c r="BO21" s="312"/>
      <c r="BP21" s="312"/>
      <c r="BQ21" s="312"/>
      <c r="BR21" s="312"/>
      <c r="BS21" s="312"/>
      <c r="BT21" s="313"/>
      <c r="BU21" s="309"/>
      <c r="BV21" s="309"/>
      <c r="BW21" s="309"/>
      <c r="BX21" s="309"/>
      <c r="BY21" s="309"/>
      <c r="BZ21" s="309"/>
      <c r="CA21" s="309"/>
      <c r="CB21" s="309"/>
      <c r="CC21" s="309"/>
      <c r="CD21" s="310"/>
      <c r="CE21" s="311">
        <f t="shared" si="0"/>
        <v>0</v>
      </c>
      <c r="CF21" s="312"/>
      <c r="CG21" s="312"/>
      <c r="CH21" s="312"/>
      <c r="CI21" s="312"/>
      <c r="CJ21" s="312"/>
      <c r="CK21" s="312"/>
      <c r="CL21" s="312"/>
      <c r="CM21" s="312"/>
      <c r="CN21" s="312"/>
      <c r="CO21" s="313"/>
      <c r="CP21" s="78"/>
    </row>
    <row r="22" spans="1:94" ht="12.75">
      <c r="A22" s="302" t="s">
        <v>155</v>
      </c>
      <c r="B22" s="303"/>
      <c r="C22" s="303"/>
      <c r="D22" s="303"/>
      <c r="E22" s="303"/>
      <c r="F22" s="303"/>
      <c r="G22" s="303"/>
      <c r="H22" s="303"/>
      <c r="I22" s="303"/>
      <c r="J22" s="305" t="s">
        <v>156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7"/>
      <c r="BJ22" s="311">
        <v>0</v>
      </c>
      <c r="BK22" s="312"/>
      <c r="BL22" s="312"/>
      <c r="BM22" s="312"/>
      <c r="BN22" s="312"/>
      <c r="BO22" s="312"/>
      <c r="BP22" s="312"/>
      <c r="BQ22" s="312"/>
      <c r="BR22" s="312"/>
      <c r="BS22" s="312"/>
      <c r="BT22" s="313"/>
      <c r="BU22" s="309"/>
      <c r="BV22" s="309"/>
      <c r="BW22" s="309"/>
      <c r="BX22" s="309"/>
      <c r="BY22" s="309"/>
      <c r="BZ22" s="309"/>
      <c r="CA22" s="309"/>
      <c r="CB22" s="309"/>
      <c r="CC22" s="309"/>
      <c r="CD22" s="310"/>
      <c r="CE22" s="311">
        <f t="shared" si="0"/>
        <v>0</v>
      </c>
      <c r="CF22" s="312"/>
      <c r="CG22" s="312"/>
      <c r="CH22" s="312"/>
      <c r="CI22" s="312"/>
      <c r="CJ22" s="312"/>
      <c r="CK22" s="312"/>
      <c r="CL22" s="312"/>
      <c r="CM22" s="312"/>
      <c r="CN22" s="312"/>
      <c r="CO22" s="313"/>
      <c r="CP22" s="78"/>
    </row>
    <row r="23" spans="1:94" ht="12.75">
      <c r="A23" s="302" t="s">
        <v>32</v>
      </c>
      <c r="B23" s="303"/>
      <c r="C23" s="303"/>
      <c r="D23" s="303"/>
      <c r="E23" s="303"/>
      <c r="F23" s="303"/>
      <c r="G23" s="303"/>
      <c r="H23" s="303"/>
      <c r="I23" s="303"/>
      <c r="J23" s="305" t="s">
        <v>157</v>
      </c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7"/>
      <c r="BJ23" s="311">
        <v>11.877</v>
      </c>
      <c r="BK23" s="312"/>
      <c r="BL23" s="312"/>
      <c r="BM23" s="312"/>
      <c r="BN23" s="312"/>
      <c r="BO23" s="312"/>
      <c r="BP23" s="312"/>
      <c r="BQ23" s="312"/>
      <c r="BR23" s="312"/>
      <c r="BS23" s="312"/>
      <c r="BT23" s="313"/>
      <c r="BU23" s="309"/>
      <c r="BV23" s="309"/>
      <c r="BW23" s="309"/>
      <c r="BX23" s="309"/>
      <c r="BY23" s="309"/>
      <c r="BZ23" s="309"/>
      <c r="CA23" s="309"/>
      <c r="CB23" s="309"/>
      <c r="CC23" s="309"/>
      <c r="CD23" s="310"/>
      <c r="CE23" s="311">
        <f t="shared" si="0"/>
        <v>11.877</v>
      </c>
      <c r="CF23" s="312"/>
      <c r="CG23" s="312"/>
      <c r="CH23" s="312"/>
      <c r="CI23" s="312"/>
      <c r="CJ23" s="312"/>
      <c r="CK23" s="312"/>
      <c r="CL23" s="312"/>
      <c r="CM23" s="312"/>
      <c r="CN23" s="312"/>
      <c r="CO23" s="313"/>
      <c r="CP23" s="78"/>
    </row>
    <row r="24" spans="1:94" ht="12.75">
      <c r="A24" s="302" t="s">
        <v>33</v>
      </c>
      <c r="B24" s="303"/>
      <c r="C24" s="303"/>
      <c r="D24" s="303"/>
      <c r="E24" s="303"/>
      <c r="F24" s="303"/>
      <c r="G24" s="303"/>
      <c r="H24" s="303"/>
      <c r="I24" s="303"/>
      <c r="J24" s="305" t="s">
        <v>158</v>
      </c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7"/>
      <c r="BJ24" s="311">
        <v>0</v>
      </c>
      <c r="BK24" s="312"/>
      <c r="BL24" s="312"/>
      <c r="BM24" s="312"/>
      <c r="BN24" s="312"/>
      <c r="BO24" s="312"/>
      <c r="BP24" s="312"/>
      <c r="BQ24" s="312"/>
      <c r="BR24" s="312"/>
      <c r="BS24" s="312"/>
      <c r="BT24" s="313"/>
      <c r="BU24" s="309"/>
      <c r="BV24" s="309"/>
      <c r="BW24" s="309"/>
      <c r="BX24" s="309"/>
      <c r="BY24" s="309"/>
      <c r="BZ24" s="309"/>
      <c r="CA24" s="309"/>
      <c r="CB24" s="309"/>
      <c r="CC24" s="309"/>
      <c r="CD24" s="310"/>
      <c r="CE24" s="311">
        <f t="shared" si="0"/>
        <v>0</v>
      </c>
      <c r="CF24" s="312"/>
      <c r="CG24" s="312"/>
      <c r="CH24" s="312"/>
      <c r="CI24" s="312"/>
      <c r="CJ24" s="312"/>
      <c r="CK24" s="312"/>
      <c r="CL24" s="312"/>
      <c r="CM24" s="312"/>
      <c r="CN24" s="312"/>
      <c r="CO24" s="313"/>
      <c r="CP24" s="78"/>
    </row>
    <row r="25" spans="1:94" ht="12.75">
      <c r="A25" s="302" t="s">
        <v>159</v>
      </c>
      <c r="B25" s="303"/>
      <c r="C25" s="303"/>
      <c r="D25" s="303"/>
      <c r="E25" s="303"/>
      <c r="F25" s="303"/>
      <c r="G25" s="303"/>
      <c r="H25" s="303"/>
      <c r="I25" s="303"/>
      <c r="J25" s="305" t="s">
        <v>160</v>
      </c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7"/>
      <c r="BJ25" s="311">
        <v>0</v>
      </c>
      <c r="BK25" s="312"/>
      <c r="BL25" s="312"/>
      <c r="BM25" s="312"/>
      <c r="BN25" s="312"/>
      <c r="BO25" s="312"/>
      <c r="BP25" s="312"/>
      <c r="BQ25" s="312"/>
      <c r="BR25" s="312"/>
      <c r="BS25" s="312"/>
      <c r="BT25" s="313"/>
      <c r="BU25" s="309"/>
      <c r="BV25" s="309"/>
      <c r="BW25" s="309"/>
      <c r="BX25" s="309"/>
      <c r="BY25" s="309"/>
      <c r="BZ25" s="309"/>
      <c r="CA25" s="309"/>
      <c r="CB25" s="309"/>
      <c r="CC25" s="309"/>
      <c r="CD25" s="310"/>
      <c r="CE25" s="311">
        <f t="shared" si="0"/>
        <v>0</v>
      </c>
      <c r="CF25" s="312"/>
      <c r="CG25" s="312"/>
      <c r="CH25" s="312"/>
      <c r="CI25" s="312"/>
      <c r="CJ25" s="312"/>
      <c r="CK25" s="312"/>
      <c r="CL25" s="312"/>
      <c r="CM25" s="312"/>
      <c r="CN25" s="312"/>
      <c r="CO25" s="313"/>
      <c r="CP25" s="78"/>
    </row>
    <row r="26" spans="1:94" ht="12.75">
      <c r="A26" s="302" t="s">
        <v>161</v>
      </c>
      <c r="B26" s="303"/>
      <c r="C26" s="303"/>
      <c r="D26" s="303"/>
      <c r="E26" s="303"/>
      <c r="F26" s="303"/>
      <c r="G26" s="303"/>
      <c r="H26" s="303"/>
      <c r="I26" s="303"/>
      <c r="J26" s="305" t="s">
        <v>162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7"/>
      <c r="BJ26" s="311">
        <v>0</v>
      </c>
      <c r="BK26" s="312"/>
      <c r="BL26" s="312"/>
      <c r="BM26" s="312"/>
      <c r="BN26" s="312"/>
      <c r="BO26" s="312"/>
      <c r="BP26" s="312"/>
      <c r="BQ26" s="312"/>
      <c r="BR26" s="312"/>
      <c r="BS26" s="312"/>
      <c r="BT26" s="313"/>
      <c r="BU26" s="309"/>
      <c r="BV26" s="309"/>
      <c r="BW26" s="309"/>
      <c r="BX26" s="309"/>
      <c r="BY26" s="309"/>
      <c r="BZ26" s="309"/>
      <c r="CA26" s="309"/>
      <c r="CB26" s="309"/>
      <c r="CC26" s="309"/>
      <c r="CD26" s="310"/>
      <c r="CE26" s="311">
        <f t="shared" si="0"/>
        <v>0</v>
      </c>
      <c r="CF26" s="312"/>
      <c r="CG26" s="312"/>
      <c r="CH26" s="312"/>
      <c r="CI26" s="312"/>
      <c r="CJ26" s="312"/>
      <c r="CK26" s="312"/>
      <c r="CL26" s="312"/>
      <c r="CM26" s="312"/>
      <c r="CN26" s="312"/>
      <c r="CO26" s="313"/>
      <c r="CP26" s="78"/>
    </row>
    <row r="27" spans="1:94" ht="12.75">
      <c r="A27" s="302" t="s">
        <v>15</v>
      </c>
      <c r="B27" s="303"/>
      <c r="C27" s="303"/>
      <c r="D27" s="303"/>
      <c r="E27" s="303"/>
      <c r="F27" s="303"/>
      <c r="G27" s="303"/>
      <c r="H27" s="303"/>
      <c r="I27" s="303"/>
      <c r="J27" s="305" t="s">
        <v>163</v>
      </c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7"/>
      <c r="BJ27" s="311">
        <f>SUM(BJ28:BT34)</f>
        <v>0</v>
      </c>
      <c r="BK27" s="312"/>
      <c r="BL27" s="312"/>
      <c r="BM27" s="312"/>
      <c r="BN27" s="312"/>
      <c r="BO27" s="312"/>
      <c r="BP27" s="312"/>
      <c r="BQ27" s="312"/>
      <c r="BR27" s="312"/>
      <c r="BS27" s="312"/>
      <c r="BT27" s="313"/>
      <c r="BU27" s="309"/>
      <c r="BV27" s="309"/>
      <c r="BW27" s="309"/>
      <c r="BX27" s="309"/>
      <c r="BY27" s="309"/>
      <c r="BZ27" s="309"/>
      <c r="CA27" s="309"/>
      <c r="CB27" s="309"/>
      <c r="CC27" s="309"/>
      <c r="CD27" s="310"/>
      <c r="CE27" s="311">
        <f t="shared" si="0"/>
        <v>0</v>
      </c>
      <c r="CF27" s="312"/>
      <c r="CG27" s="312"/>
      <c r="CH27" s="312"/>
      <c r="CI27" s="312"/>
      <c r="CJ27" s="312"/>
      <c r="CK27" s="312"/>
      <c r="CL27" s="312"/>
      <c r="CM27" s="312"/>
      <c r="CN27" s="312"/>
      <c r="CO27" s="313"/>
      <c r="CP27" s="78"/>
    </row>
    <row r="28" spans="1:94" ht="12.75">
      <c r="A28" s="302" t="s">
        <v>34</v>
      </c>
      <c r="B28" s="303"/>
      <c r="C28" s="303"/>
      <c r="D28" s="303"/>
      <c r="E28" s="303"/>
      <c r="F28" s="303"/>
      <c r="G28" s="303"/>
      <c r="H28" s="303"/>
      <c r="I28" s="303"/>
      <c r="J28" s="305" t="s">
        <v>164</v>
      </c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7"/>
      <c r="BJ28" s="311">
        <v>0</v>
      </c>
      <c r="BK28" s="312"/>
      <c r="BL28" s="312"/>
      <c r="BM28" s="312"/>
      <c r="BN28" s="312"/>
      <c r="BO28" s="312"/>
      <c r="BP28" s="312"/>
      <c r="BQ28" s="312"/>
      <c r="BR28" s="312"/>
      <c r="BS28" s="312"/>
      <c r="BT28" s="313"/>
      <c r="BU28" s="309"/>
      <c r="BV28" s="309"/>
      <c r="BW28" s="309"/>
      <c r="BX28" s="309"/>
      <c r="BY28" s="309"/>
      <c r="BZ28" s="309"/>
      <c r="CA28" s="309"/>
      <c r="CB28" s="309"/>
      <c r="CC28" s="309"/>
      <c r="CD28" s="310"/>
      <c r="CE28" s="311">
        <f t="shared" si="0"/>
        <v>0</v>
      </c>
      <c r="CF28" s="312"/>
      <c r="CG28" s="312"/>
      <c r="CH28" s="312"/>
      <c r="CI28" s="312"/>
      <c r="CJ28" s="312"/>
      <c r="CK28" s="312"/>
      <c r="CL28" s="312"/>
      <c r="CM28" s="312"/>
      <c r="CN28" s="312"/>
      <c r="CO28" s="313"/>
      <c r="CP28" s="78"/>
    </row>
    <row r="29" spans="1:94" ht="12.75">
      <c r="A29" s="302" t="s">
        <v>165</v>
      </c>
      <c r="B29" s="303"/>
      <c r="C29" s="303"/>
      <c r="D29" s="303"/>
      <c r="E29" s="303"/>
      <c r="F29" s="303"/>
      <c r="G29" s="303"/>
      <c r="H29" s="303"/>
      <c r="I29" s="303"/>
      <c r="J29" s="305" t="s">
        <v>166</v>
      </c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7"/>
      <c r="BJ29" s="311">
        <v>0</v>
      </c>
      <c r="BK29" s="312"/>
      <c r="BL29" s="312"/>
      <c r="BM29" s="312"/>
      <c r="BN29" s="312"/>
      <c r="BO29" s="312"/>
      <c r="BP29" s="312"/>
      <c r="BQ29" s="312"/>
      <c r="BR29" s="312"/>
      <c r="BS29" s="312"/>
      <c r="BT29" s="313"/>
      <c r="BU29" s="309"/>
      <c r="BV29" s="309"/>
      <c r="BW29" s="309"/>
      <c r="BX29" s="309"/>
      <c r="BY29" s="309"/>
      <c r="BZ29" s="309"/>
      <c r="CA29" s="309"/>
      <c r="CB29" s="309"/>
      <c r="CC29" s="309"/>
      <c r="CD29" s="310"/>
      <c r="CE29" s="311">
        <f t="shared" si="0"/>
        <v>0</v>
      </c>
      <c r="CF29" s="312"/>
      <c r="CG29" s="312"/>
      <c r="CH29" s="312"/>
      <c r="CI29" s="312"/>
      <c r="CJ29" s="312"/>
      <c r="CK29" s="312"/>
      <c r="CL29" s="312"/>
      <c r="CM29" s="312"/>
      <c r="CN29" s="312"/>
      <c r="CO29" s="313"/>
      <c r="CP29" s="78"/>
    </row>
    <row r="30" spans="1:94" ht="12.75">
      <c r="A30" s="302" t="s">
        <v>167</v>
      </c>
      <c r="B30" s="303"/>
      <c r="C30" s="303"/>
      <c r="D30" s="303"/>
      <c r="E30" s="303"/>
      <c r="F30" s="303"/>
      <c r="G30" s="303"/>
      <c r="H30" s="303"/>
      <c r="I30" s="303"/>
      <c r="J30" s="305" t="s">
        <v>168</v>
      </c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7"/>
      <c r="BJ30" s="311">
        <v>0</v>
      </c>
      <c r="BK30" s="312"/>
      <c r="BL30" s="312"/>
      <c r="BM30" s="312"/>
      <c r="BN30" s="312"/>
      <c r="BO30" s="312"/>
      <c r="BP30" s="312"/>
      <c r="BQ30" s="312"/>
      <c r="BR30" s="312"/>
      <c r="BS30" s="312"/>
      <c r="BT30" s="313"/>
      <c r="BU30" s="309"/>
      <c r="BV30" s="309"/>
      <c r="BW30" s="309"/>
      <c r="BX30" s="309"/>
      <c r="BY30" s="309"/>
      <c r="BZ30" s="309"/>
      <c r="CA30" s="309"/>
      <c r="CB30" s="309"/>
      <c r="CC30" s="309"/>
      <c r="CD30" s="310"/>
      <c r="CE30" s="311">
        <f t="shared" si="0"/>
        <v>0</v>
      </c>
      <c r="CF30" s="312"/>
      <c r="CG30" s="312"/>
      <c r="CH30" s="312"/>
      <c r="CI30" s="312"/>
      <c r="CJ30" s="312"/>
      <c r="CK30" s="312"/>
      <c r="CL30" s="312"/>
      <c r="CM30" s="312"/>
      <c r="CN30" s="312"/>
      <c r="CO30" s="313"/>
      <c r="CP30" s="78"/>
    </row>
    <row r="31" spans="1:94" ht="12.75">
      <c r="A31" s="302" t="s">
        <v>169</v>
      </c>
      <c r="B31" s="303"/>
      <c r="C31" s="303"/>
      <c r="D31" s="303"/>
      <c r="E31" s="303"/>
      <c r="F31" s="303"/>
      <c r="G31" s="303"/>
      <c r="H31" s="303"/>
      <c r="I31" s="303"/>
      <c r="J31" s="305" t="s">
        <v>170</v>
      </c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7"/>
      <c r="BJ31" s="311">
        <v>0</v>
      </c>
      <c r="BK31" s="312"/>
      <c r="BL31" s="312"/>
      <c r="BM31" s="312"/>
      <c r="BN31" s="312"/>
      <c r="BO31" s="312"/>
      <c r="BP31" s="312"/>
      <c r="BQ31" s="312"/>
      <c r="BR31" s="312"/>
      <c r="BS31" s="312"/>
      <c r="BT31" s="313"/>
      <c r="BU31" s="309"/>
      <c r="BV31" s="309"/>
      <c r="BW31" s="309"/>
      <c r="BX31" s="309"/>
      <c r="BY31" s="309"/>
      <c r="BZ31" s="309"/>
      <c r="CA31" s="309"/>
      <c r="CB31" s="309"/>
      <c r="CC31" s="309"/>
      <c r="CD31" s="310"/>
      <c r="CE31" s="311">
        <f t="shared" si="0"/>
        <v>0</v>
      </c>
      <c r="CF31" s="312"/>
      <c r="CG31" s="312"/>
      <c r="CH31" s="312"/>
      <c r="CI31" s="312"/>
      <c r="CJ31" s="312"/>
      <c r="CK31" s="312"/>
      <c r="CL31" s="312"/>
      <c r="CM31" s="312"/>
      <c r="CN31" s="312"/>
      <c r="CO31" s="313"/>
      <c r="CP31" s="78"/>
    </row>
    <row r="32" spans="1:94" ht="12.75">
      <c r="A32" s="302" t="s">
        <v>171</v>
      </c>
      <c r="B32" s="303"/>
      <c r="C32" s="303"/>
      <c r="D32" s="303"/>
      <c r="E32" s="303"/>
      <c r="F32" s="303"/>
      <c r="G32" s="303"/>
      <c r="H32" s="303"/>
      <c r="I32" s="303"/>
      <c r="J32" s="305" t="s">
        <v>172</v>
      </c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7"/>
      <c r="BJ32" s="311">
        <v>0</v>
      </c>
      <c r="BK32" s="312"/>
      <c r="BL32" s="312"/>
      <c r="BM32" s="312"/>
      <c r="BN32" s="312"/>
      <c r="BO32" s="312"/>
      <c r="BP32" s="312"/>
      <c r="BQ32" s="312"/>
      <c r="BR32" s="312"/>
      <c r="BS32" s="312"/>
      <c r="BT32" s="313"/>
      <c r="BU32" s="309"/>
      <c r="BV32" s="309"/>
      <c r="BW32" s="309"/>
      <c r="BX32" s="309"/>
      <c r="BY32" s="309"/>
      <c r="BZ32" s="309"/>
      <c r="CA32" s="309"/>
      <c r="CB32" s="309"/>
      <c r="CC32" s="309"/>
      <c r="CD32" s="310"/>
      <c r="CE32" s="311">
        <f t="shared" si="0"/>
        <v>0</v>
      </c>
      <c r="CF32" s="312"/>
      <c r="CG32" s="312"/>
      <c r="CH32" s="312"/>
      <c r="CI32" s="312"/>
      <c r="CJ32" s="312"/>
      <c r="CK32" s="312"/>
      <c r="CL32" s="312"/>
      <c r="CM32" s="312"/>
      <c r="CN32" s="312"/>
      <c r="CO32" s="313"/>
      <c r="CP32" s="78"/>
    </row>
    <row r="33" spans="1:94" ht="12.75">
      <c r="A33" s="302" t="s">
        <v>173</v>
      </c>
      <c r="B33" s="303"/>
      <c r="C33" s="303"/>
      <c r="D33" s="303"/>
      <c r="E33" s="303"/>
      <c r="F33" s="303"/>
      <c r="G33" s="303"/>
      <c r="H33" s="303"/>
      <c r="I33" s="303"/>
      <c r="J33" s="305" t="s">
        <v>174</v>
      </c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7"/>
      <c r="BJ33" s="311">
        <v>0</v>
      </c>
      <c r="BK33" s="312"/>
      <c r="BL33" s="312"/>
      <c r="BM33" s="312"/>
      <c r="BN33" s="312"/>
      <c r="BO33" s="312"/>
      <c r="BP33" s="312"/>
      <c r="BQ33" s="312"/>
      <c r="BR33" s="312"/>
      <c r="BS33" s="312"/>
      <c r="BT33" s="313"/>
      <c r="BU33" s="309"/>
      <c r="BV33" s="309"/>
      <c r="BW33" s="309"/>
      <c r="BX33" s="309"/>
      <c r="BY33" s="309"/>
      <c r="BZ33" s="309"/>
      <c r="CA33" s="309"/>
      <c r="CB33" s="309"/>
      <c r="CC33" s="309"/>
      <c r="CD33" s="310"/>
      <c r="CE33" s="311">
        <f t="shared" si="0"/>
        <v>0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3"/>
      <c r="CP33" s="78"/>
    </row>
    <row r="34" spans="1:94" ht="13.5" thickBot="1">
      <c r="A34" s="282" t="s">
        <v>175</v>
      </c>
      <c r="B34" s="283"/>
      <c r="C34" s="283"/>
      <c r="D34" s="283"/>
      <c r="E34" s="283"/>
      <c r="F34" s="283"/>
      <c r="G34" s="283"/>
      <c r="H34" s="283"/>
      <c r="I34" s="283"/>
      <c r="J34" s="314" t="s">
        <v>176</v>
      </c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6"/>
      <c r="BJ34" s="317">
        <v>0</v>
      </c>
      <c r="BK34" s="318"/>
      <c r="BL34" s="318"/>
      <c r="BM34" s="318"/>
      <c r="BN34" s="318"/>
      <c r="BO34" s="318"/>
      <c r="BP34" s="318"/>
      <c r="BQ34" s="318"/>
      <c r="BR34" s="318"/>
      <c r="BS34" s="318"/>
      <c r="BT34" s="319"/>
      <c r="BU34" s="289"/>
      <c r="BV34" s="289"/>
      <c r="BW34" s="289"/>
      <c r="BX34" s="289"/>
      <c r="BY34" s="289"/>
      <c r="BZ34" s="289"/>
      <c r="CA34" s="289"/>
      <c r="CB34" s="289"/>
      <c r="CC34" s="289"/>
      <c r="CD34" s="290"/>
      <c r="CE34" s="317">
        <v>0</v>
      </c>
      <c r="CF34" s="318"/>
      <c r="CG34" s="318"/>
      <c r="CH34" s="318"/>
      <c r="CI34" s="318"/>
      <c r="CJ34" s="318"/>
      <c r="CK34" s="318"/>
      <c r="CL34" s="318"/>
      <c r="CM34" s="318"/>
      <c r="CN34" s="318"/>
      <c r="CO34" s="319"/>
      <c r="CP34" s="78"/>
    </row>
    <row r="35" spans="1:94" ht="12.75">
      <c r="A35" s="291"/>
      <c r="B35" s="292"/>
      <c r="C35" s="292"/>
      <c r="D35" s="292"/>
      <c r="E35" s="292"/>
      <c r="F35" s="292"/>
      <c r="G35" s="292"/>
      <c r="H35" s="292"/>
      <c r="I35" s="293"/>
      <c r="J35" s="294" t="s">
        <v>177</v>
      </c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6"/>
      <c r="BJ35" s="297">
        <f>BJ11+BJ27</f>
        <v>77.838</v>
      </c>
      <c r="BK35" s="298"/>
      <c r="BL35" s="298"/>
      <c r="BM35" s="298"/>
      <c r="BN35" s="298"/>
      <c r="BO35" s="298"/>
      <c r="BP35" s="298"/>
      <c r="BQ35" s="298"/>
      <c r="BR35" s="298"/>
      <c r="BS35" s="298"/>
      <c r="BT35" s="299"/>
      <c r="BU35" s="300"/>
      <c r="BV35" s="300"/>
      <c r="BW35" s="300"/>
      <c r="BX35" s="300"/>
      <c r="BY35" s="300"/>
      <c r="BZ35" s="300"/>
      <c r="CA35" s="300"/>
      <c r="CB35" s="300"/>
      <c r="CC35" s="300"/>
      <c r="CD35" s="301"/>
      <c r="CE35" s="297">
        <f>CE11+CE27</f>
        <v>77.838</v>
      </c>
      <c r="CF35" s="298"/>
      <c r="CG35" s="298"/>
      <c r="CH35" s="298"/>
      <c r="CI35" s="298"/>
      <c r="CJ35" s="298"/>
      <c r="CK35" s="298"/>
      <c r="CL35" s="298"/>
      <c r="CM35" s="298"/>
      <c r="CN35" s="298"/>
      <c r="CO35" s="299"/>
      <c r="CP35" s="78"/>
    </row>
    <row r="36" spans="1:94" ht="12.75">
      <c r="A36" s="302"/>
      <c r="B36" s="303"/>
      <c r="C36" s="303"/>
      <c r="D36" s="303"/>
      <c r="E36" s="303"/>
      <c r="F36" s="303"/>
      <c r="G36" s="303"/>
      <c r="H36" s="303"/>
      <c r="I36" s="304"/>
      <c r="J36" s="305" t="s">
        <v>178</v>
      </c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7"/>
      <c r="BJ36" s="308"/>
      <c r="BK36" s="309"/>
      <c r="BL36" s="309"/>
      <c r="BM36" s="309"/>
      <c r="BN36" s="309"/>
      <c r="BO36" s="309"/>
      <c r="BP36" s="309"/>
      <c r="BQ36" s="309"/>
      <c r="BR36" s="309"/>
      <c r="BS36" s="309"/>
      <c r="BT36" s="310"/>
      <c r="BU36" s="309"/>
      <c r="BV36" s="309"/>
      <c r="BW36" s="309"/>
      <c r="BX36" s="309"/>
      <c r="BY36" s="309"/>
      <c r="BZ36" s="309"/>
      <c r="CA36" s="309"/>
      <c r="CB36" s="309"/>
      <c r="CC36" s="309"/>
      <c r="CD36" s="310"/>
      <c r="CE36" s="308"/>
      <c r="CF36" s="309"/>
      <c r="CG36" s="309"/>
      <c r="CH36" s="309"/>
      <c r="CI36" s="309"/>
      <c r="CJ36" s="309"/>
      <c r="CK36" s="309"/>
      <c r="CL36" s="309"/>
      <c r="CM36" s="309"/>
      <c r="CN36" s="309"/>
      <c r="CO36" s="310"/>
      <c r="CP36" s="78"/>
    </row>
    <row r="37" spans="1:94" ht="14.25" customHeight="1" thickBot="1">
      <c r="A37" s="282"/>
      <c r="B37" s="283"/>
      <c r="C37" s="283"/>
      <c r="D37" s="283"/>
      <c r="E37" s="283"/>
      <c r="F37" s="283"/>
      <c r="G37" s="283"/>
      <c r="H37" s="283"/>
      <c r="I37" s="284"/>
      <c r="J37" s="285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288"/>
      <c r="BK37" s="289"/>
      <c r="BL37" s="289"/>
      <c r="BM37" s="289"/>
      <c r="BN37" s="289"/>
      <c r="BO37" s="289"/>
      <c r="BP37" s="289"/>
      <c r="BQ37" s="289"/>
      <c r="BR37" s="289"/>
      <c r="BS37" s="289"/>
      <c r="BT37" s="290"/>
      <c r="BU37" s="289"/>
      <c r="BV37" s="289"/>
      <c r="BW37" s="289"/>
      <c r="BX37" s="289"/>
      <c r="BY37" s="289"/>
      <c r="BZ37" s="289"/>
      <c r="CA37" s="289"/>
      <c r="CB37" s="289"/>
      <c r="CC37" s="289"/>
      <c r="CD37" s="290"/>
      <c r="CE37" s="288"/>
      <c r="CF37" s="289"/>
      <c r="CG37" s="289"/>
      <c r="CH37" s="289"/>
      <c r="CI37" s="289"/>
      <c r="CJ37" s="289"/>
      <c r="CK37" s="289"/>
      <c r="CL37" s="289"/>
      <c r="CM37" s="289"/>
      <c r="CN37" s="289"/>
      <c r="CO37" s="290"/>
      <c r="CP37" s="78"/>
    </row>
    <row r="38" spans="6:95" s="80" customFormat="1" ht="25.5" customHeight="1">
      <c r="F38" s="81"/>
      <c r="G38" s="81" t="s">
        <v>179</v>
      </c>
      <c r="H38" s="80" t="s">
        <v>180</v>
      </c>
      <c r="CP38" s="82"/>
      <c r="CQ38" s="82"/>
    </row>
    <row r="39" spans="7:95" s="80" customFormat="1" ht="18.75" customHeight="1">
      <c r="G39" s="81" t="s">
        <v>134</v>
      </c>
      <c r="H39" s="80" t="s">
        <v>181</v>
      </c>
      <c r="K39" s="83" t="s">
        <v>328</v>
      </c>
      <c r="L39" s="83"/>
      <c r="M39" s="83"/>
      <c r="O39" s="83"/>
      <c r="BJ39" s="83" t="s">
        <v>329</v>
      </c>
      <c r="CP39" s="82"/>
      <c r="CQ39" s="82"/>
    </row>
    <row r="40" spans="6:95" s="80" customFormat="1" ht="27" customHeight="1">
      <c r="F40" s="81"/>
      <c r="G40" s="81" t="s">
        <v>179</v>
      </c>
      <c r="H40" s="80" t="s">
        <v>180</v>
      </c>
      <c r="CP40" s="82"/>
      <c r="CQ40" s="82"/>
    </row>
    <row r="41" spans="11:63" ht="15">
      <c r="K41" s="83" t="s">
        <v>327</v>
      </c>
      <c r="L41" s="83"/>
      <c r="M41" s="83"/>
      <c r="N41" s="80"/>
      <c r="O41" s="83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3" t="s">
        <v>357</v>
      </c>
      <c r="BK41" s="80"/>
    </row>
  </sheetData>
  <sheetProtection/>
  <mergeCells count="149">
    <mergeCell ref="BJ10:BT10"/>
    <mergeCell ref="BU10:CD10"/>
    <mergeCell ref="CE10:CO10"/>
    <mergeCell ref="BU1:CO1"/>
    <mergeCell ref="J2:BK2"/>
    <mergeCell ref="L3:M3"/>
    <mergeCell ref="BQ3:CC3"/>
    <mergeCell ref="CE3:CF3"/>
    <mergeCell ref="BK4:CL4"/>
    <mergeCell ref="A12:I12"/>
    <mergeCell ref="J12:BI12"/>
    <mergeCell ref="BJ12:BT12"/>
    <mergeCell ref="BU12:CD12"/>
    <mergeCell ref="CE12:CO12"/>
    <mergeCell ref="BK5:CL5"/>
    <mergeCell ref="BK6:CL6"/>
    <mergeCell ref="BK7:CG7"/>
    <mergeCell ref="A10:I10"/>
    <mergeCell ref="J10:BI10"/>
    <mergeCell ref="A14:I14"/>
    <mergeCell ref="J14:BI14"/>
    <mergeCell ref="BJ14:BT14"/>
    <mergeCell ref="BU14:CD14"/>
    <mergeCell ref="CE14:CO14"/>
    <mergeCell ref="A11:I11"/>
    <mergeCell ref="J11:BI11"/>
    <mergeCell ref="BJ11:BT11"/>
    <mergeCell ref="BU11:CD11"/>
    <mergeCell ref="CE11:CO11"/>
    <mergeCell ref="A16:I16"/>
    <mergeCell ref="J16:BI16"/>
    <mergeCell ref="BJ16:BT16"/>
    <mergeCell ref="BU16:CD16"/>
    <mergeCell ref="CE16:CO16"/>
    <mergeCell ref="A13:I13"/>
    <mergeCell ref="J13:BI13"/>
    <mergeCell ref="BJ13:BT13"/>
    <mergeCell ref="BU13:CD13"/>
    <mergeCell ref="CE13:CO13"/>
    <mergeCell ref="A18:I18"/>
    <mergeCell ref="J18:BI18"/>
    <mergeCell ref="BJ18:BT18"/>
    <mergeCell ref="BU18:CD18"/>
    <mergeCell ref="CE18:CO18"/>
    <mergeCell ref="A15:I15"/>
    <mergeCell ref="J15:BI15"/>
    <mergeCell ref="BJ15:BT15"/>
    <mergeCell ref="BU15:CD15"/>
    <mergeCell ref="CE15:CO15"/>
    <mergeCell ref="A20:I20"/>
    <mergeCell ref="J20:BI20"/>
    <mergeCell ref="BJ20:BT20"/>
    <mergeCell ref="BU20:CD20"/>
    <mergeCell ref="CE20:CO20"/>
    <mergeCell ref="A17:I17"/>
    <mergeCell ref="J17:BI17"/>
    <mergeCell ref="BJ17:BT17"/>
    <mergeCell ref="BU17:CD17"/>
    <mergeCell ref="CE17:CO17"/>
    <mergeCell ref="A22:I22"/>
    <mergeCell ref="J22:BI22"/>
    <mergeCell ref="BJ22:BT22"/>
    <mergeCell ref="BU22:CD22"/>
    <mergeCell ref="CE22:CO22"/>
    <mergeCell ref="A19:I19"/>
    <mergeCell ref="J19:BI19"/>
    <mergeCell ref="BJ19:BT19"/>
    <mergeCell ref="BU19:CD19"/>
    <mergeCell ref="CE19:CO19"/>
    <mergeCell ref="A24:I24"/>
    <mergeCell ref="J24:BI24"/>
    <mergeCell ref="BJ24:BT24"/>
    <mergeCell ref="BU24:CD24"/>
    <mergeCell ref="CE24:CO24"/>
    <mergeCell ref="A21:I21"/>
    <mergeCell ref="J21:BI21"/>
    <mergeCell ref="BJ21:BT21"/>
    <mergeCell ref="BU21:CD21"/>
    <mergeCell ref="CE21:CO21"/>
    <mergeCell ref="A26:I26"/>
    <mergeCell ref="J26:BI26"/>
    <mergeCell ref="BJ26:BT26"/>
    <mergeCell ref="BU26:CD26"/>
    <mergeCell ref="CE26:CO26"/>
    <mergeCell ref="A23:I23"/>
    <mergeCell ref="J23:BI23"/>
    <mergeCell ref="BJ23:BT23"/>
    <mergeCell ref="BU23:CD23"/>
    <mergeCell ref="CE23:CO23"/>
    <mergeCell ref="A28:I28"/>
    <mergeCell ref="J28:BI28"/>
    <mergeCell ref="BJ28:BT28"/>
    <mergeCell ref="BU28:CD28"/>
    <mergeCell ref="CE28:CO28"/>
    <mergeCell ref="A25:I25"/>
    <mergeCell ref="J25:BI25"/>
    <mergeCell ref="BJ25:BT25"/>
    <mergeCell ref="BU25:CD25"/>
    <mergeCell ref="CE25:CO25"/>
    <mergeCell ref="A30:I30"/>
    <mergeCell ref="J30:BI30"/>
    <mergeCell ref="BJ30:BT30"/>
    <mergeCell ref="BU30:CD30"/>
    <mergeCell ref="CE30:CO30"/>
    <mergeCell ref="A27:I27"/>
    <mergeCell ref="J27:BI27"/>
    <mergeCell ref="BJ27:BT27"/>
    <mergeCell ref="BU27:CD27"/>
    <mergeCell ref="CE27:CO27"/>
    <mergeCell ref="A32:I32"/>
    <mergeCell ref="J32:BI32"/>
    <mergeCell ref="BJ32:BT32"/>
    <mergeCell ref="BU32:CD32"/>
    <mergeCell ref="CE32:CO32"/>
    <mergeCell ref="A29:I29"/>
    <mergeCell ref="J29:BI29"/>
    <mergeCell ref="BJ29:BT29"/>
    <mergeCell ref="BU29:CD29"/>
    <mergeCell ref="CE29:CO29"/>
    <mergeCell ref="A34:I34"/>
    <mergeCell ref="J34:BI34"/>
    <mergeCell ref="BJ34:BT34"/>
    <mergeCell ref="BU34:CD34"/>
    <mergeCell ref="CE34:CO34"/>
    <mergeCell ref="A31:I31"/>
    <mergeCell ref="J31:BI31"/>
    <mergeCell ref="BJ31:BT31"/>
    <mergeCell ref="BU31:CD31"/>
    <mergeCell ref="CE31:CO31"/>
    <mergeCell ref="A36:I36"/>
    <mergeCell ref="J36:BI36"/>
    <mergeCell ref="BJ36:BT36"/>
    <mergeCell ref="BU36:CD36"/>
    <mergeCell ref="CE36:CO36"/>
    <mergeCell ref="A33:I33"/>
    <mergeCell ref="J33:BI33"/>
    <mergeCell ref="BJ33:BT33"/>
    <mergeCell ref="BU33:CD33"/>
    <mergeCell ref="CE33:CO33"/>
    <mergeCell ref="A37:I37"/>
    <mergeCell ref="J37:BI37"/>
    <mergeCell ref="BJ37:BT37"/>
    <mergeCell ref="BU37:CD37"/>
    <mergeCell ref="CE37:CO37"/>
    <mergeCell ref="A35:I35"/>
    <mergeCell ref="J35:BI35"/>
    <mergeCell ref="BJ35:BT35"/>
    <mergeCell ref="BU35:CD35"/>
    <mergeCell ref="CE35:CO3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41"/>
  <sheetViews>
    <sheetView view="pageBreakPreview" zoomScaleSheetLayoutView="100" zoomScalePageLayoutView="0" workbookViewId="0" topLeftCell="A16">
      <selection activeCell="BJ41" sqref="BJ41"/>
    </sheetView>
  </sheetViews>
  <sheetFormatPr defaultColWidth="9.00390625" defaultRowHeight="12.75"/>
  <cols>
    <col min="1" max="1" width="9.125" style="65" customWidth="1"/>
    <col min="2" max="2" width="1.00390625" style="65" customWidth="1"/>
    <col min="3" max="3" width="4.125" style="65" hidden="1" customWidth="1"/>
    <col min="4" max="9" width="9.125" style="65" hidden="1" customWidth="1"/>
    <col min="10" max="14" width="9.125" style="65" customWidth="1"/>
    <col min="15" max="15" width="2.375" style="65" customWidth="1"/>
    <col min="16" max="16" width="3.125" style="65" hidden="1" customWidth="1"/>
    <col min="17" max="25" width="9.125" style="65" hidden="1" customWidth="1"/>
    <col min="26" max="26" width="6.875" style="65" hidden="1" customWidth="1"/>
    <col min="27" max="34" width="9.125" style="65" hidden="1" customWidth="1"/>
    <col min="35" max="35" width="0.37109375" style="65" hidden="1" customWidth="1"/>
    <col min="36" max="48" width="9.125" style="65" hidden="1" customWidth="1"/>
    <col min="49" max="49" width="0.6171875" style="65" hidden="1" customWidth="1"/>
    <col min="50" max="61" width="9.125" style="65" hidden="1" customWidth="1"/>
    <col min="62" max="62" width="7.75390625" style="65" customWidth="1"/>
    <col min="63" max="63" width="4.625" style="65" customWidth="1"/>
    <col min="64" max="81" width="9.125" style="65" hidden="1" customWidth="1"/>
    <col min="82" max="82" width="2.125" style="65" customWidth="1"/>
    <col min="83" max="83" width="9.125" style="65" customWidth="1"/>
    <col min="84" max="84" width="9.00390625" style="65" customWidth="1"/>
    <col min="85" max="92" width="9.125" style="65" hidden="1" customWidth="1"/>
    <col min="93" max="93" width="3.25390625" style="65" customWidth="1"/>
    <col min="94" max="94" width="1.75390625" style="65" customWidth="1"/>
    <col min="95" max="16384" width="9.125" style="65" customWidth="1"/>
  </cols>
  <sheetData>
    <row r="1" spans="1:93" ht="48.75" customHeight="1">
      <c r="A1" s="63"/>
      <c r="B1" s="63"/>
      <c r="C1" s="63"/>
      <c r="D1" s="63"/>
      <c r="E1" s="63"/>
      <c r="F1" s="63"/>
      <c r="G1" s="63"/>
      <c r="H1" s="63"/>
      <c r="I1" s="63"/>
      <c r="J1" s="64" t="s">
        <v>135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343" t="s">
        <v>136</v>
      </c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</row>
    <row r="2" spans="1:93" ht="15.75">
      <c r="A2" s="66"/>
      <c r="B2" s="66"/>
      <c r="C2" s="66"/>
      <c r="D2" s="66"/>
      <c r="E2" s="66"/>
      <c r="F2" s="66"/>
      <c r="G2" s="66"/>
      <c r="H2" s="66"/>
      <c r="I2" s="66"/>
      <c r="J2" s="344" t="s">
        <v>133</v>
      </c>
      <c r="K2" s="345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</row>
    <row r="3" spans="1:93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352" t="s">
        <v>350</v>
      </c>
      <c r="M3" s="34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3"/>
      <c r="BK3" s="63"/>
      <c r="BL3" s="63"/>
      <c r="BM3" s="63"/>
      <c r="BN3" s="63"/>
      <c r="BO3" s="63"/>
      <c r="BP3" s="63"/>
      <c r="BQ3" s="347" t="s">
        <v>68</v>
      </c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63"/>
      <c r="CE3" s="348" t="s">
        <v>68</v>
      </c>
      <c r="CF3" s="349"/>
      <c r="CG3" s="63"/>
      <c r="CH3" s="63"/>
      <c r="CI3" s="63"/>
      <c r="CJ3" s="63"/>
      <c r="CK3" s="63"/>
      <c r="CL3" s="63"/>
      <c r="CM3" s="67"/>
      <c r="CN3" s="67"/>
      <c r="CO3" s="67"/>
    </row>
    <row r="4" spans="1:93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223" t="s">
        <v>340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350" t="s">
        <v>226</v>
      </c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71"/>
      <c r="CN4" s="71"/>
      <c r="CO4" s="71"/>
    </row>
    <row r="5" spans="1:93" ht="22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72"/>
      <c r="BK5" s="333" t="s">
        <v>225</v>
      </c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73"/>
      <c r="CN5" s="73"/>
      <c r="CO5" s="73"/>
    </row>
    <row r="6" spans="1:9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0"/>
      <c r="BK6" s="334" t="s">
        <v>8</v>
      </c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74"/>
      <c r="CN6" s="74"/>
      <c r="CO6" s="74"/>
    </row>
    <row r="7" spans="1:94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75"/>
      <c r="BK7" s="335" t="s">
        <v>349</v>
      </c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76"/>
      <c r="CI7" s="77"/>
      <c r="CJ7" s="76"/>
      <c r="CK7" s="76"/>
      <c r="CL7" s="77"/>
      <c r="CM7" s="76"/>
      <c r="CN7" s="76"/>
      <c r="CO7" s="77"/>
      <c r="CP7" s="78"/>
    </row>
    <row r="8" spans="1:9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70" t="s">
        <v>9</v>
      </c>
      <c r="BL8" s="63"/>
      <c r="BM8" s="63"/>
      <c r="BN8" s="63"/>
      <c r="BO8" s="63"/>
      <c r="BP8" s="63"/>
      <c r="BQ8" s="63"/>
      <c r="BR8" s="63"/>
      <c r="BS8" s="63"/>
      <c r="BT8" s="63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G8" s="70"/>
      <c r="CH8" s="70"/>
      <c r="CI8" s="70"/>
      <c r="CJ8" s="70"/>
      <c r="CK8" s="70"/>
      <c r="CL8" s="70"/>
      <c r="CM8" s="70"/>
      <c r="CN8" s="70"/>
      <c r="CO8" s="79"/>
    </row>
    <row r="9" spans="1:93" ht="13.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F9" s="63" t="s">
        <v>137</v>
      </c>
      <c r="CG9" s="63"/>
      <c r="CH9" s="63"/>
      <c r="CI9" s="63"/>
      <c r="CJ9" s="63"/>
      <c r="CK9" s="63"/>
      <c r="CL9" s="63"/>
      <c r="CM9" s="63"/>
      <c r="CN9" s="63"/>
      <c r="CO9" s="63"/>
    </row>
    <row r="10" spans="1:94" ht="53.25" customHeight="1" thickBot="1">
      <c r="A10" s="337" t="s">
        <v>0</v>
      </c>
      <c r="B10" s="338"/>
      <c r="C10" s="338"/>
      <c r="D10" s="338"/>
      <c r="E10" s="338"/>
      <c r="F10" s="338"/>
      <c r="G10" s="338"/>
      <c r="H10" s="338"/>
      <c r="I10" s="339"/>
      <c r="J10" s="337" t="s">
        <v>138</v>
      </c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9"/>
      <c r="BJ10" s="337" t="s">
        <v>355</v>
      </c>
      <c r="BK10" s="338"/>
      <c r="BL10" s="338"/>
      <c r="BM10" s="338"/>
      <c r="BN10" s="338"/>
      <c r="BO10" s="338"/>
      <c r="BP10" s="338"/>
      <c r="BQ10" s="338"/>
      <c r="BR10" s="338"/>
      <c r="BS10" s="338"/>
      <c r="BT10" s="339"/>
      <c r="BU10" s="338"/>
      <c r="BV10" s="338"/>
      <c r="BW10" s="338"/>
      <c r="BX10" s="338"/>
      <c r="BY10" s="338"/>
      <c r="BZ10" s="338"/>
      <c r="CA10" s="338"/>
      <c r="CB10" s="338"/>
      <c r="CC10" s="338"/>
      <c r="CD10" s="339"/>
      <c r="CE10" s="340" t="s">
        <v>72</v>
      </c>
      <c r="CF10" s="341"/>
      <c r="CG10" s="341"/>
      <c r="CH10" s="341"/>
      <c r="CI10" s="341"/>
      <c r="CJ10" s="341"/>
      <c r="CK10" s="341"/>
      <c r="CL10" s="341"/>
      <c r="CM10" s="341"/>
      <c r="CN10" s="341"/>
      <c r="CO10" s="342"/>
      <c r="CP10" s="78"/>
    </row>
    <row r="11" spans="1:94" ht="12.75">
      <c r="A11" s="323" t="s">
        <v>11</v>
      </c>
      <c r="B11" s="324"/>
      <c r="C11" s="324"/>
      <c r="D11" s="324"/>
      <c r="E11" s="324"/>
      <c r="F11" s="324"/>
      <c r="G11" s="324"/>
      <c r="H11" s="324"/>
      <c r="I11" s="324"/>
      <c r="J11" s="325" t="s">
        <v>139</v>
      </c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7"/>
      <c r="BJ11" s="328">
        <f>BJ12+BJ19+BJ23</f>
        <v>4.694</v>
      </c>
      <c r="BK11" s="329"/>
      <c r="BL11" s="329"/>
      <c r="BM11" s="329"/>
      <c r="BN11" s="329"/>
      <c r="BO11" s="329"/>
      <c r="BP11" s="329"/>
      <c r="BQ11" s="329"/>
      <c r="BR11" s="329"/>
      <c r="BS11" s="329"/>
      <c r="BT11" s="330"/>
      <c r="BU11" s="331"/>
      <c r="BV11" s="331"/>
      <c r="BW11" s="331"/>
      <c r="BX11" s="331"/>
      <c r="BY11" s="331"/>
      <c r="BZ11" s="331"/>
      <c r="CA11" s="331"/>
      <c r="CB11" s="331"/>
      <c r="CC11" s="331"/>
      <c r="CD11" s="332"/>
      <c r="CE11" s="328">
        <f aca="true" t="shared" si="0" ref="CE11:CE33">BJ11</f>
        <v>4.694</v>
      </c>
      <c r="CF11" s="329"/>
      <c r="CG11" s="329"/>
      <c r="CH11" s="329"/>
      <c r="CI11" s="329"/>
      <c r="CJ11" s="329"/>
      <c r="CK11" s="329"/>
      <c r="CL11" s="329"/>
      <c r="CM11" s="329"/>
      <c r="CN11" s="329"/>
      <c r="CO11" s="330"/>
      <c r="CP11" s="78"/>
    </row>
    <row r="12" spans="1:94" ht="12.75">
      <c r="A12" s="302" t="s">
        <v>30</v>
      </c>
      <c r="B12" s="303"/>
      <c r="C12" s="303"/>
      <c r="D12" s="303"/>
      <c r="E12" s="303"/>
      <c r="F12" s="303"/>
      <c r="G12" s="303"/>
      <c r="H12" s="303"/>
      <c r="I12" s="303"/>
      <c r="J12" s="305" t="s">
        <v>140</v>
      </c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7"/>
      <c r="BJ12" s="311">
        <f>BJ13+BJ15+BJ18</f>
        <v>3.285</v>
      </c>
      <c r="BK12" s="312"/>
      <c r="BL12" s="312"/>
      <c r="BM12" s="312"/>
      <c r="BN12" s="312"/>
      <c r="BO12" s="312"/>
      <c r="BP12" s="312"/>
      <c r="BQ12" s="312"/>
      <c r="BR12" s="312"/>
      <c r="BS12" s="312"/>
      <c r="BT12" s="313"/>
      <c r="BU12" s="309"/>
      <c r="BV12" s="309"/>
      <c r="BW12" s="309"/>
      <c r="BX12" s="309"/>
      <c r="BY12" s="309"/>
      <c r="BZ12" s="309"/>
      <c r="CA12" s="309"/>
      <c r="CB12" s="309"/>
      <c r="CC12" s="309"/>
      <c r="CD12" s="310"/>
      <c r="CE12" s="311">
        <f t="shared" si="0"/>
        <v>3.285</v>
      </c>
      <c r="CF12" s="312"/>
      <c r="CG12" s="312"/>
      <c r="CH12" s="312"/>
      <c r="CI12" s="312"/>
      <c r="CJ12" s="312"/>
      <c r="CK12" s="312"/>
      <c r="CL12" s="312"/>
      <c r="CM12" s="312"/>
      <c r="CN12" s="312"/>
      <c r="CO12" s="313"/>
      <c r="CP12" s="78"/>
    </row>
    <row r="13" spans="1:94" ht="12.75">
      <c r="A13" s="302" t="s">
        <v>123</v>
      </c>
      <c r="B13" s="303"/>
      <c r="C13" s="303"/>
      <c r="D13" s="303"/>
      <c r="E13" s="303"/>
      <c r="F13" s="303"/>
      <c r="G13" s="303"/>
      <c r="H13" s="303"/>
      <c r="I13" s="303"/>
      <c r="J13" s="305" t="s">
        <v>141</v>
      </c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7"/>
      <c r="BJ13" s="311"/>
      <c r="BK13" s="312"/>
      <c r="BL13" s="312"/>
      <c r="BM13" s="312"/>
      <c r="BN13" s="312"/>
      <c r="BO13" s="312"/>
      <c r="BP13" s="312"/>
      <c r="BQ13" s="312"/>
      <c r="BR13" s="312"/>
      <c r="BS13" s="312"/>
      <c r="BT13" s="313"/>
      <c r="BU13" s="309"/>
      <c r="BV13" s="309"/>
      <c r="BW13" s="309"/>
      <c r="BX13" s="309"/>
      <c r="BY13" s="309"/>
      <c r="BZ13" s="309"/>
      <c r="CA13" s="309"/>
      <c r="CB13" s="309"/>
      <c r="CC13" s="309"/>
      <c r="CD13" s="310"/>
      <c r="CE13" s="311">
        <f t="shared" si="0"/>
        <v>0</v>
      </c>
      <c r="CF13" s="312"/>
      <c r="CG13" s="312"/>
      <c r="CH13" s="312"/>
      <c r="CI13" s="312"/>
      <c r="CJ13" s="312"/>
      <c r="CK13" s="312"/>
      <c r="CL13" s="312"/>
      <c r="CM13" s="312"/>
      <c r="CN13" s="312"/>
      <c r="CO13" s="313"/>
      <c r="CP13" s="78"/>
    </row>
    <row r="14" spans="1:94" ht="12.75">
      <c r="A14" s="302" t="s">
        <v>124</v>
      </c>
      <c r="B14" s="303"/>
      <c r="C14" s="303"/>
      <c r="D14" s="303"/>
      <c r="E14" s="303"/>
      <c r="F14" s="303"/>
      <c r="G14" s="303"/>
      <c r="H14" s="303"/>
      <c r="I14" s="303"/>
      <c r="J14" s="305" t="s">
        <v>142</v>
      </c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7"/>
      <c r="BJ14" s="311">
        <v>0</v>
      </c>
      <c r="BK14" s="312"/>
      <c r="BL14" s="312"/>
      <c r="BM14" s="312"/>
      <c r="BN14" s="312"/>
      <c r="BO14" s="312"/>
      <c r="BP14" s="312"/>
      <c r="BQ14" s="312"/>
      <c r="BR14" s="312"/>
      <c r="BS14" s="312"/>
      <c r="BT14" s="313"/>
      <c r="BU14" s="309"/>
      <c r="BV14" s="309"/>
      <c r="BW14" s="309"/>
      <c r="BX14" s="309"/>
      <c r="BY14" s="309"/>
      <c r="BZ14" s="309"/>
      <c r="CA14" s="309"/>
      <c r="CB14" s="309"/>
      <c r="CC14" s="309"/>
      <c r="CD14" s="310"/>
      <c r="CE14" s="311">
        <f t="shared" si="0"/>
        <v>0</v>
      </c>
      <c r="CF14" s="312"/>
      <c r="CG14" s="312"/>
      <c r="CH14" s="312"/>
      <c r="CI14" s="312"/>
      <c r="CJ14" s="312"/>
      <c r="CK14" s="312"/>
      <c r="CL14" s="312"/>
      <c r="CM14" s="312"/>
      <c r="CN14" s="312"/>
      <c r="CO14" s="313"/>
      <c r="CP14" s="78"/>
    </row>
    <row r="15" spans="1:94" ht="27.75" customHeight="1">
      <c r="A15" s="302" t="s">
        <v>125</v>
      </c>
      <c r="B15" s="303"/>
      <c r="C15" s="303"/>
      <c r="D15" s="303"/>
      <c r="E15" s="303"/>
      <c r="F15" s="303"/>
      <c r="G15" s="303"/>
      <c r="H15" s="303"/>
      <c r="I15" s="303"/>
      <c r="J15" s="320" t="s">
        <v>143</v>
      </c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2"/>
      <c r="BJ15" s="311">
        <f>BJ17</f>
        <v>3.285</v>
      </c>
      <c r="BK15" s="312"/>
      <c r="BL15" s="312"/>
      <c r="BM15" s="312"/>
      <c r="BN15" s="312"/>
      <c r="BO15" s="312"/>
      <c r="BP15" s="312"/>
      <c r="BQ15" s="312"/>
      <c r="BR15" s="312"/>
      <c r="BS15" s="312"/>
      <c r="BT15" s="313"/>
      <c r="BU15" s="309"/>
      <c r="BV15" s="309"/>
      <c r="BW15" s="309"/>
      <c r="BX15" s="309"/>
      <c r="BY15" s="309"/>
      <c r="BZ15" s="309"/>
      <c r="CA15" s="309"/>
      <c r="CB15" s="309"/>
      <c r="CC15" s="309"/>
      <c r="CD15" s="310"/>
      <c r="CE15" s="311">
        <f t="shared" si="0"/>
        <v>3.285</v>
      </c>
      <c r="CF15" s="312"/>
      <c r="CG15" s="312"/>
      <c r="CH15" s="312"/>
      <c r="CI15" s="312"/>
      <c r="CJ15" s="312"/>
      <c r="CK15" s="312"/>
      <c r="CL15" s="312"/>
      <c r="CM15" s="312"/>
      <c r="CN15" s="312"/>
      <c r="CO15" s="313"/>
      <c r="CP15" s="78"/>
    </row>
    <row r="16" spans="1:94" ht="12.75">
      <c r="A16" s="302" t="s">
        <v>144</v>
      </c>
      <c r="B16" s="303"/>
      <c r="C16" s="303"/>
      <c r="D16" s="303"/>
      <c r="E16" s="303"/>
      <c r="F16" s="303"/>
      <c r="G16" s="303"/>
      <c r="H16" s="303"/>
      <c r="I16" s="303"/>
      <c r="J16" s="305" t="s">
        <v>145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7"/>
      <c r="BJ16" s="311">
        <v>0</v>
      </c>
      <c r="BK16" s="312"/>
      <c r="BL16" s="312"/>
      <c r="BM16" s="312"/>
      <c r="BN16" s="312"/>
      <c r="BO16" s="312"/>
      <c r="BP16" s="312"/>
      <c r="BQ16" s="312"/>
      <c r="BR16" s="312"/>
      <c r="BS16" s="312"/>
      <c r="BT16" s="313"/>
      <c r="BU16" s="309"/>
      <c r="BV16" s="309"/>
      <c r="BW16" s="309"/>
      <c r="BX16" s="309"/>
      <c r="BY16" s="309"/>
      <c r="BZ16" s="309"/>
      <c r="CA16" s="309"/>
      <c r="CB16" s="309"/>
      <c r="CC16" s="309"/>
      <c r="CD16" s="310"/>
      <c r="CE16" s="311">
        <f t="shared" si="0"/>
        <v>0</v>
      </c>
      <c r="CF16" s="312"/>
      <c r="CG16" s="312"/>
      <c r="CH16" s="312"/>
      <c r="CI16" s="312"/>
      <c r="CJ16" s="312"/>
      <c r="CK16" s="312"/>
      <c r="CL16" s="312"/>
      <c r="CM16" s="312"/>
      <c r="CN16" s="312"/>
      <c r="CO16" s="313"/>
      <c r="CP16" s="78"/>
    </row>
    <row r="17" spans="1:94" ht="12.75">
      <c r="A17" s="302" t="s">
        <v>146</v>
      </c>
      <c r="B17" s="303"/>
      <c r="C17" s="303"/>
      <c r="D17" s="303"/>
      <c r="E17" s="303"/>
      <c r="F17" s="303"/>
      <c r="G17" s="303"/>
      <c r="H17" s="303"/>
      <c r="I17" s="303"/>
      <c r="J17" s="305" t="s">
        <v>147</v>
      </c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7"/>
      <c r="BJ17" s="311">
        <v>3.285</v>
      </c>
      <c r="BK17" s="312"/>
      <c r="BL17" s="312"/>
      <c r="BM17" s="312"/>
      <c r="BN17" s="312"/>
      <c r="BO17" s="312"/>
      <c r="BP17" s="312"/>
      <c r="BQ17" s="312"/>
      <c r="BR17" s="312"/>
      <c r="BS17" s="312"/>
      <c r="BT17" s="313"/>
      <c r="BU17" s="309"/>
      <c r="BV17" s="309"/>
      <c r="BW17" s="309"/>
      <c r="BX17" s="309"/>
      <c r="BY17" s="309"/>
      <c r="BZ17" s="309"/>
      <c r="CA17" s="309"/>
      <c r="CB17" s="309"/>
      <c r="CC17" s="309"/>
      <c r="CD17" s="310"/>
      <c r="CE17" s="311">
        <f t="shared" si="0"/>
        <v>3.285</v>
      </c>
      <c r="CF17" s="312"/>
      <c r="CG17" s="312"/>
      <c r="CH17" s="312"/>
      <c r="CI17" s="312"/>
      <c r="CJ17" s="312"/>
      <c r="CK17" s="312"/>
      <c r="CL17" s="312"/>
      <c r="CM17" s="312"/>
      <c r="CN17" s="312"/>
      <c r="CO17" s="313"/>
      <c r="CP17" s="78"/>
    </row>
    <row r="18" spans="1:94" ht="12.75">
      <c r="A18" s="302" t="s">
        <v>148</v>
      </c>
      <c r="B18" s="303"/>
      <c r="C18" s="303"/>
      <c r="D18" s="303"/>
      <c r="E18" s="303"/>
      <c r="F18" s="303"/>
      <c r="G18" s="303"/>
      <c r="H18" s="303"/>
      <c r="I18" s="303"/>
      <c r="J18" s="305" t="s">
        <v>149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7"/>
      <c r="BJ18" s="311"/>
      <c r="BK18" s="312"/>
      <c r="BL18" s="312"/>
      <c r="BM18" s="312"/>
      <c r="BN18" s="312"/>
      <c r="BO18" s="312"/>
      <c r="BP18" s="312"/>
      <c r="BQ18" s="312"/>
      <c r="BR18" s="312"/>
      <c r="BS18" s="312"/>
      <c r="BT18" s="313"/>
      <c r="BU18" s="309"/>
      <c r="BV18" s="309"/>
      <c r="BW18" s="309"/>
      <c r="BX18" s="309"/>
      <c r="BY18" s="309"/>
      <c r="BZ18" s="309"/>
      <c r="CA18" s="309"/>
      <c r="CB18" s="309"/>
      <c r="CC18" s="309"/>
      <c r="CD18" s="310"/>
      <c r="CE18" s="311">
        <f t="shared" si="0"/>
        <v>0</v>
      </c>
      <c r="CF18" s="312"/>
      <c r="CG18" s="312"/>
      <c r="CH18" s="312"/>
      <c r="CI18" s="312"/>
      <c r="CJ18" s="312"/>
      <c r="CK18" s="312"/>
      <c r="CL18" s="312"/>
      <c r="CM18" s="312"/>
      <c r="CN18" s="312"/>
      <c r="CO18" s="313"/>
      <c r="CP18" s="78"/>
    </row>
    <row r="19" spans="1:94" ht="12.75">
      <c r="A19" s="302" t="s">
        <v>31</v>
      </c>
      <c r="B19" s="303"/>
      <c r="C19" s="303"/>
      <c r="D19" s="303"/>
      <c r="E19" s="303"/>
      <c r="F19" s="303"/>
      <c r="G19" s="303"/>
      <c r="H19" s="303"/>
      <c r="I19" s="303"/>
      <c r="J19" s="305" t="s">
        <v>150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7"/>
      <c r="BJ19" s="311">
        <f>BJ20</f>
        <v>0.694</v>
      </c>
      <c r="BK19" s="312"/>
      <c r="BL19" s="312"/>
      <c r="BM19" s="312"/>
      <c r="BN19" s="312"/>
      <c r="BO19" s="312"/>
      <c r="BP19" s="312"/>
      <c r="BQ19" s="312"/>
      <c r="BR19" s="312"/>
      <c r="BS19" s="312"/>
      <c r="BT19" s="313"/>
      <c r="BU19" s="309"/>
      <c r="BV19" s="309"/>
      <c r="BW19" s="309"/>
      <c r="BX19" s="309"/>
      <c r="BY19" s="309"/>
      <c r="BZ19" s="309"/>
      <c r="CA19" s="309"/>
      <c r="CB19" s="309"/>
      <c r="CC19" s="309"/>
      <c r="CD19" s="310"/>
      <c r="CE19" s="311">
        <f t="shared" si="0"/>
        <v>0.694</v>
      </c>
      <c r="CF19" s="312"/>
      <c r="CG19" s="312"/>
      <c r="CH19" s="312"/>
      <c r="CI19" s="312"/>
      <c r="CJ19" s="312"/>
      <c r="CK19" s="312"/>
      <c r="CL19" s="312"/>
      <c r="CM19" s="312"/>
      <c r="CN19" s="312"/>
      <c r="CO19" s="313"/>
      <c r="CP19" s="78"/>
    </row>
    <row r="20" spans="1:94" ht="12.75">
      <c r="A20" s="302" t="s">
        <v>151</v>
      </c>
      <c r="B20" s="303"/>
      <c r="C20" s="303"/>
      <c r="D20" s="303"/>
      <c r="E20" s="303"/>
      <c r="F20" s="303"/>
      <c r="G20" s="303"/>
      <c r="H20" s="303"/>
      <c r="I20" s="303"/>
      <c r="J20" s="305" t="s">
        <v>152</v>
      </c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7"/>
      <c r="BJ20" s="311">
        <v>0.694</v>
      </c>
      <c r="BK20" s="312"/>
      <c r="BL20" s="312"/>
      <c r="BM20" s="312"/>
      <c r="BN20" s="312"/>
      <c r="BO20" s="312"/>
      <c r="BP20" s="312"/>
      <c r="BQ20" s="312"/>
      <c r="BR20" s="312"/>
      <c r="BS20" s="312"/>
      <c r="BT20" s="313"/>
      <c r="BU20" s="309"/>
      <c r="BV20" s="309"/>
      <c r="BW20" s="309"/>
      <c r="BX20" s="309"/>
      <c r="BY20" s="309"/>
      <c r="BZ20" s="309"/>
      <c r="CA20" s="309"/>
      <c r="CB20" s="309"/>
      <c r="CC20" s="309"/>
      <c r="CD20" s="310"/>
      <c r="CE20" s="311">
        <f t="shared" si="0"/>
        <v>0.694</v>
      </c>
      <c r="CF20" s="312"/>
      <c r="CG20" s="312"/>
      <c r="CH20" s="312"/>
      <c r="CI20" s="312"/>
      <c r="CJ20" s="312"/>
      <c r="CK20" s="312"/>
      <c r="CL20" s="312"/>
      <c r="CM20" s="312"/>
      <c r="CN20" s="312"/>
      <c r="CO20" s="313"/>
      <c r="CP20" s="78"/>
    </row>
    <row r="21" spans="1:94" ht="12.75">
      <c r="A21" s="302" t="s">
        <v>153</v>
      </c>
      <c r="B21" s="303"/>
      <c r="C21" s="303"/>
      <c r="D21" s="303"/>
      <c r="E21" s="303"/>
      <c r="F21" s="303"/>
      <c r="G21" s="303"/>
      <c r="H21" s="303"/>
      <c r="I21" s="303"/>
      <c r="J21" s="305" t="s">
        <v>154</v>
      </c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7"/>
      <c r="BJ21" s="311">
        <v>0</v>
      </c>
      <c r="BK21" s="312"/>
      <c r="BL21" s="312"/>
      <c r="BM21" s="312"/>
      <c r="BN21" s="312"/>
      <c r="BO21" s="312"/>
      <c r="BP21" s="312"/>
      <c r="BQ21" s="312"/>
      <c r="BR21" s="312"/>
      <c r="BS21" s="312"/>
      <c r="BT21" s="313"/>
      <c r="BU21" s="309"/>
      <c r="BV21" s="309"/>
      <c r="BW21" s="309"/>
      <c r="BX21" s="309"/>
      <c r="BY21" s="309"/>
      <c r="BZ21" s="309"/>
      <c r="CA21" s="309"/>
      <c r="CB21" s="309"/>
      <c r="CC21" s="309"/>
      <c r="CD21" s="310"/>
      <c r="CE21" s="311">
        <f t="shared" si="0"/>
        <v>0</v>
      </c>
      <c r="CF21" s="312"/>
      <c r="CG21" s="312"/>
      <c r="CH21" s="312"/>
      <c r="CI21" s="312"/>
      <c r="CJ21" s="312"/>
      <c r="CK21" s="312"/>
      <c r="CL21" s="312"/>
      <c r="CM21" s="312"/>
      <c r="CN21" s="312"/>
      <c r="CO21" s="313"/>
      <c r="CP21" s="78"/>
    </row>
    <row r="22" spans="1:94" ht="12.75">
      <c r="A22" s="302" t="s">
        <v>155</v>
      </c>
      <c r="B22" s="303"/>
      <c r="C22" s="303"/>
      <c r="D22" s="303"/>
      <c r="E22" s="303"/>
      <c r="F22" s="303"/>
      <c r="G22" s="303"/>
      <c r="H22" s="303"/>
      <c r="I22" s="303"/>
      <c r="J22" s="305" t="s">
        <v>156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7"/>
      <c r="BJ22" s="311">
        <v>0</v>
      </c>
      <c r="BK22" s="312"/>
      <c r="BL22" s="312"/>
      <c r="BM22" s="312"/>
      <c r="BN22" s="312"/>
      <c r="BO22" s="312"/>
      <c r="BP22" s="312"/>
      <c r="BQ22" s="312"/>
      <c r="BR22" s="312"/>
      <c r="BS22" s="312"/>
      <c r="BT22" s="313"/>
      <c r="BU22" s="309"/>
      <c r="BV22" s="309"/>
      <c r="BW22" s="309"/>
      <c r="BX22" s="309"/>
      <c r="BY22" s="309"/>
      <c r="BZ22" s="309"/>
      <c r="CA22" s="309"/>
      <c r="CB22" s="309"/>
      <c r="CC22" s="309"/>
      <c r="CD22" s="310"/>
      <c r="CE22" s="311">
        <f t="shared" si="0"/>
        <v>0</v>
      </c>
      <c r="CF22" s="312"/>
      <c r="CG22" s="312"/>
      <c r="CH22" s="312"/>
      <c r="CI22" s="312"/>
      <c r="CJ22" s="312"/>
      <c r="CK22" s="312"/>
      <c r="CL22" s="312"/>
      <c r="CM22" s="312"/>
      <c r="CN22" s="312"/>
      <c r="CO22" s="313"/>
      <c r="CP22" s="78"/>
    </row>
    <row r="23" spans="1:94" ht="12.75">
      <c r="A23" s="302" t="s">
        <v>32</v>
      </c>
      <c r="B23" s="303"/>
      <c r="C23" s="303"/>
      <c r="D23" s="303"/>
      <c r="E23" s="303"/>
      <c r="F23" s="303"/>
      <c r="G23" s="303"/>
      <c r="H23" s="303"/>
      <c r="I23" s="303"/>
      <c r="J23" s="305" t="s">
        <v>157</v>
      </c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7"/>
      <c r="BJ23" s="311">
        <v>0.715</v>
      </c>
      <c r="BK23" s="312"/>
      <c r="BL23" s="312"/>
      <c r="BM23" s="312"/>
      <c r="BN23" s="312"/>
      <c r="BO23" s="312"/>
      <c r="BP23" s="312"/>
      <c r="BQ23" s="312"/>
      <c r="BR23" s="312"/>
      <c r="BS23" s="312"/>
      <c r="BT23" s="313"/>
      <c r="BU23" s="309"/>
      <c r="BV23" s="309"/>
      <c r="BW23" s="309"/>
      <c r="BX23" s="309"/>
      <c r="BY23" s="309"/>
      <c r="BZ23" s="309"/>
      <c r="CA23" s="309"/>
      <c r="CB23" s="309"/>
      <c r="CC23" s="309"/>
      <c r="CD23" s="310"/>
      <c r="CE23" s="311">
        <f t="shared" si="0"/>
        <v>0.715</v>
      </c>
      <c r="CF23" s="312"/>
      <c r="CG23" s="312"/>
      <c r="CH23" s="312"/>
      <c r="CI23" s="312"/>
      <c r="CJ23" s="312"/>
      <c r="CK23" s="312"/>
      <c r="CL23" s="312"/>
      <c r="CM23" s="312"/>
      <c r="CN23" s="312"/>
      <c r="CO23" s="313"/>
      <c r="CP23" s="78"/>
    </row>
    <row r="24" spans="1:94" ht="12.75">
      <c r="A24" s="302" t="s">
        <v>33</v>
      </c>
      <c r="B24" s="303"/>
      <c r="C24" s="303"/>
      <c r="D24" s="303"/>
      <c r="E24" s="303"/>
      <c r="F24" s="303"/>
      <c r="G24" s="303"/>
      <c r="H24" s="303"/>
      <c r="I24" s="303"/>
      <c r="J24" s="305" t="s">
        <v>158</v>
      </c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7"/>
      <c r="BJ24" s="311">
        <v>0</v>
      </c>
      <c r="BK24" s="312"/>
      <c r="BL24" s="312"/>
      <c r="BM24" s="312"/>
      <c r="BN24" s="312"/>
      <c r="BO24" s="312"/>
      <c r="BP24" s="312"/>
      <c r="BQ24" s="312"/>
      <c r="BR24" s="312"/>
      <c r="BS24" s="312"/>
      <c r="BT24" s="313"/>
      <c r="BU24" s="309"/>
      <c r="BV24" s="309"/>
      <c r="BW24" s="309"/>
      <c r="BX24" s="309"/>
      <c r="BY24" s="309"/>
      <c r="BZ24" s="309"/>
      <c r="CA24" s="309"/>
      <c r="CB24" s="309"/>
      <c r="CC24" s="309"/>
      <c r="CD24" s="310"/>
      <c r="CE24" s="311">
        <f t="shared" si="0"/>
        <v>0</v>
      </c>
      <c r="CF24" s="312"/>
      <c r="CG24" s="312"/>
      <c r="CH24" s="312"/>
      <c r="CI24" s="312"/>
      <c r="CJ24" s="312"/>
      <c r="CK24" s="312"/>
      <c r="CL24" s="312"/>
      <c r="CM24" s="312"/>
      <c r="CN24" s="312"/>
      <c r="CO24" s="313"/>
      <c r="CP24" s="78"/>
    </row>
    <row r="25" spans="1:94" ht="12.75">
      <c r="A25" s="302" t="s">
        <v>159</v>
      </c>
      <c r="B25" s="303"/>
      <c r="C25" s="303"/>
      <c r="D25" s="303"/>
      <c r="E25" s="303"/>
      <c r="F25" s="303"/>
      <c r="G25" s="303"/>
      <c r="H25" s="303"/>
      <c r="I25" s="303"/>
      <c r="J25" s="305" t="s">
        <v>160</v>
      </c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7"/>
      <c r="BJ25" s="311">
        <v>0</v>
      </c>
      <c r="BK25" s="312"/>
      <c r="BL25" s="312"/>
      <c r="BM25" s="312"/>
      <c r="BN25" s="312"/>
      <c r="BO25" s="312"/>
      <c r="BP25" s="312"/>
      <c r="BQ25" s="312"/>
      <c r="BR25" s="312"/>
      <c r="BS25" s="312"/>
      <c r="BT25" s="313"/>
      <c r="BU25" s="309"/>
      <c r="BV25" s="309"/>
      <c r="BW25" s="309"/>
      <c r="BX25" s="309"/>
      <c r="BY25" s="309"/>
      <c r="BZ25" s="309"/>
      <c r="CA25" s="309"/>
      <c r="CB25" s="309"/>
      <c r="CC25" s="309"/>
      <c r="CD25" s="310"/>
      <c r="CE25" s="311">
        <f t="shared" si="0"/>
        <v>0</v>
      </c>
      <c r="CF25" s="312"/>
      <c r="CG25" s="312"/>
      <c r="CH25" s="312"/>
      <c r="CI25" s="312"/>
      <c r="CJ25" s="312"/>
      <c r="CK25" s="312"/>
      <c r="CL25" s="312"/>
      <c r="CM25" s="312"/>
      <c r="CN25" s="312"/>
      <c r="CO25" s="313"/>
      <c r="CP25" s="78"/>
    </row>
    <row r="26" spans="1:94" ht="12.75">
      <c r="A26" s="302" t="s">
        <v>161</v>
      </c>
      <c r="B26" s="303"/>
      <c r="C26" s="303"/>
      <c r="D26" s="303"/>
      <c r="E26" s="303"/>
      <c r="F26" s="303"/>
      <c r="G26" s="303"/>
      <c r="H26" s="303"/>
      <c r="I26" s="303"/>
      <c r="J26" s="305" t="s">
        <v>162</v>
      </c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7"/>
      <c r="BJ26" s="311">
        <v>0</v>
      </c>
      <c r="BK26" s="312"/>
      <c r="BL26" s="312"/>
      <c r="BM26" s="312"/>
      <c r="BN26" s="312"/>
      <c r="BO26" s="312"/>
      <c r="BP26" s="312"/>
      <c r="BQ26" s="312"/>
      <c r="BR26" s="312"/>
      <c r="BS26" s="312"/>
      <c r="BT26" s="313"/>
      <c r="BU26" s="309"/>
      <c r="BV26" s="309"/>
      <c r="BW26" s="309"/>
      <c r="BX26" s="309"/>
      <c r="BY26" s="309"/>
      <c r="BZ26" s="309"/>
      <c r="CA26" s="309"/>
      <c r="CB26" s="309"/>
      <c r="CC26" s="309"/>
      <c r="CD26" s="310"/>
      <c r="CE26" s="311">
        <f t="shared" si="0"/>
        <v>0</v>
      </c>
      <c r="CF26" s="312"/>
      <c r="CG26" s="312"/>
      <c r="CH26" s="312"/>
      <c r="CI26" s="312"/>
      <c r="CJ26" s="312"/>
      <c r="CK26" s="312"/>
      <c r="CL26" s="312"/>
      <c r="CM26" s="312"/>
      <c r="CN26" s="312"/>
      <c r="CO26" s="313"/>
      <c r="CP26" s="78"/>
    </row>
    <row r="27" spans="1:94" ht="12.75">
      <c r="A27" s="302" t="s">
        <v>15</v>
      </c>
      <c r="B27" s="303"/>
      <c r="C27" s="303"/>
      <c r="D27" s="303"/>
      <c r="E27" s="303"/>
      <c r="F27" s="303"/>
      <c r="G27" s="303"/>
      <c r="H27" s="303"/>
      <c r="I27" s="303"/>
      <c r="J27" s="305" t="s">
        <v>163</v>
      </c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7"/>
      <c r="BJ27" s="311">
        <f>SUM(BJ28:BT34)</f>
        <v>0</v>
      </c>
      <c r="BK27" s="312"/>
      <c r="BL27" s="312"/>
      <c r="BM27" s="312"/>
      <c r="BN27" s="312"/>
      <c r="BO27" s="312"/>
      <c r="BP27" s="312"/>
      <c r="BQ27" s="312"/>
      <c r="BR27" s="312"/>
      <c r="BS27" s="312"/>
      <c r="BT27" s="313"/>
      <c r="BU27" s="309"/>
      <c r="BV27" s="309"/>
      <c r="BW27" s="309"/>
      <c r="BX27" s="309"/>
      <c r="BY27" s="309"/>
      <c r="BZ27" s="309"/>
      <c r="CA27" s="309"/>
      <c r="CB27" s="309"/>
      <c r="CC27" s="309"/>
      <c r="CD27" s="310"/>
      <c r="CE27" s="311">
        <f t="shared" si="0"/>
        <v>0</v>
      </c>
      <c r="CF27" s="312"/>
      <c r="CG27" s="312"/>
      <c r="CH27" s="312"/>
      <c r="CI27" s="312"/>
      <c r="CJ27" s="312"/>
      <c r="CK27" s="312"/>
      <c r="CL27" s="312"/>
      <c r="CM27" s="312"/>
      <c r="CN27" s="312"/>
      <c r="CO27" s="313"/>
      <c r="CP27" s="78"/>
    </row>
    <row r="28" spans="1:94" ht="12.75">
      <c r="A28" s="302" t="s">
        <v>34</v>
      </c>
      <c r="B28" s="303"/>
      <c r="C28" s="303"/>
      <c r="D28" s="303"/>
      <c r="E28" s="303"/>
      <c r="F28" s="303"/>
      <c r="G28" s="303"/>
      <c r="H28" s="303"/>
      <c r="I28" s="303"/>
      <c r="J28" s="305" t="s">
        <v>164</v>
      </c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7"/>
      <c r="BJ28" s="311">
        <v>0</v>
      </c>
      <c r="BK28" s="312"/>
      <c r="BL28" s="312"/>
      <c r="BM28" s="312"/>
      <c r="BN28" s="312"/>
      <c r="BO28" s="312"/>
      <c r="BP28" s="312"/>
      <c r="BQ28" s="312"/>
      <c r="BR28" s="312"/>
      <c r="BS28" s="312"/>
      <c r="BT28" s="313"/>
      <c r="BU28" s="309"/>
      <c r="BV28" s="309"/>
      <c r="BW28" s="309"/>
      <c r="BX28" s="309"/>
      <c r="BY28" s="309"/>
      <c r="BZ28" s="309"/>
      <c r="CA28" s="309"/>
      <c r="CB28" s="309"/>
      <c r="CC28" s="309"/>
      <c r="CD28" s="310"/>
      <c r="CE28" s="311">
        <f t="shared" si="0"/>
        <v>0</v>
      </c>
      <c r="CF28" s="312"/>
      <c r="CG28" s="312"/>
      <c r="CH28" s="312"/>
      <c r="CI28" s="312"/>
      <c r="CJ28" s="312"/>
      <c r="CK28" s="312"/>
      <c r="CL28" s="312"/>
      <c r="CM28" s="312"/>
      <c r="CN28" s="312"/>
      <c r="CO28" s="313"/>
      <c r="CP28" s="78"/>
    </row>
    <row r="29" spans="1:94" ht="12.75">
      <c r="A29" s="302" t="s">
        <v>165</v>
      </c>
      <c r="B29" s="303"/>
      <c r="C29" s="303"/>
      <c r="D29" s="303"/>
      <c r="E29" s="303"/>
      <c r="F29" s="303"/>
      <c r="G29" s="303"/>
      <c r="H29" s="303"/>
      <c r="I29" s="303"/>
      <c r="J29" s="305" t="s">
        <v>166</v>
      </c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7"/>
      <c r="BJ29" s="311">
        <v>0</v>
      </c>
      <c r="BK29" s="312"/>
      <c r="BL29" s="312"/>
      <c r="BM29" s="312"/>
      <c r="BN29" s="312"/>
      <c r="BO29" s="312"/>
      <c r="BP29" s="312"/>
      <c r="BQ29" s="312"/>
      <c r="BR29" s="312"/>
      <c r="BS29" s="312"/>
      <c r="BT29" s="313"/>
      <c r="BU29" s="309"/>
      <c r="BV29" s="309"/>
      <c r="BW29" s="309"/>
      <c r="BX29" s="309"/>
      <c r="BY29" s="309"/>
      <c r="BZ29" s="309"/>
      <c r="CA29" s="309"/>
      <c r="CB29" s="309"/>
      <c r="CC29" s="309"/>
      <c r="CD29" s="310"/>
      <c r="CE29" s="311">
        <f t="shared" si="0"/>
        <v>0</v>
      </c>
      <c r="CF29" s="312"/>
      <c r="CG29" s="312"/>
      <c r="CH29" s="312"/>
      <c r="CI29" s="312"/>
      <c r="CJ29" s="312"/>
      <c r="CK29" s="312"/>
      <c r="CL29" s="312"/>
      <c r="CM29" s="312"/>
      <c r="CN29" s="312"/>
      <c r="CO29" s="313"/>
      <c r="CP29" s="78"/>
    </row>
    <row r="30" spans="1:94" ht="12.75">
      <c r="A30" s="302" t="s">
        <v>167</v>
      </c>
      <c r="B30" s="303"/>
      <c r="C30" s="303"/>
      <c r="D30" s="303"/>
      <c r="E30" s="303"/>
      <c r="F30" s="303"/>
      <c r="G30" s="303"/>
      <c r="H30" s="303"/>
      <c r="I30" s="303"/>
      <c r="J30" s="305" t="s">
        <v>168</v>
      </c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7"/>
      <c r="BJ30" s="311">
        <v>0</v>
      </c>
      <c r="BK30" s="312"/>
      <c r="BL30" s="312"/>
      <c r="BM30" s="312"/>
      <c r="BN30" s="312"/>
      <c r="BO30" s="312"/>
      <c r="BP30" s="312"/>
      <c r="BQ30" s="312"/>
      <c r="BR30" s="312"/>
      <c r="BS30" s="312"/>
      <c r="BT30" s="313"/>
      <c r="BU30" s="309"/>
      <c r="BV30" s="309"/>
      <c r="BW30" s="309"/>
      <c r="BX30" s="309"/>
      <c r="BY30" s="309"/>
      <c r="BZ30" s="309"/>
      <c r="CA30" s="309"/>
      <c r="CB30" s="309"/>
      <c r="CC30" s="309"/>
      <c r="CD30" s="310"/>
      <c r="CE30" s="311">
        <f t="shared" si="0"/>
        <v>0</v>
      </c>
      <c r="CF30" s="312"/>
      <c r="CG30" s="312"/>
      <c r="CH30" s="312"/>
      <c r="CI30" s="312"/>
      <c r="CJ30" s="312"/>
      <c r="CK30" s="312"/>
      <c r="CL30" s="312"/>
      <c r="CM30" s="312"/>
      <c r="CN30" s="312"/>
      <c r="CO30" s="313"/>
      <c r="CP30" s="78"/>
    </row>
    <row r="31" spans="1:94" ht="12.75">
      <c r="A31" s="302" t="s">
        <v>169</v>
      </c>
      <c r="B31" s="303"/>
      <c r="C31" s="303"/>
      <c r="D31" s="303"/>
      <c r="E31" s="303"/>
      <c r="F31" s="303"/>
      <c r="G31" s="303"/>
      <c r="H31" s="303"/>
      <c r="I31" s="303"/>
      <c r="J31" s="305" t="s">
        <v>170</v>
      </c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7"/>
      <c r="BJ31" s="311">
        <v>0</v>
      </c>
      <c r="BK31" s="312"/>
      <c r="BL31" s="312"/>
      <c r="BM31" s="312"/>
      <c r="BN31" s="312"/>
      <c r="BO31" s="312"/>
      <c r="BP31" s="312"/>
      <c r="BQ31" s="312"/>
      <c r="BR31" s="312"/>
      <c r="BS31" s="312"/>
      <c r="BT31" s="313"/>
      <c r="BU31" s="309"/>
      <c r="BV31" s="309"/>
      <c r="BW31" s="309"/>
      <c r="BX31" s="309"/>
      <c r="BY31" s="309"/>
      <c r="BZ31" s="309"/>
      <c r="CA31" s="309"/>
      <c r="CB31" s="309"/>
      <c r="CC31" s="309"/>
      <c r="CD31" s="310"/>
      <c r="CE31" s="311">
        <f t="shared" si="0"/>
        <v>0</v>
      </c>
      <c r="CF31" s="312"/>
      <c r="CG31" s="312"/>
      <c r="CH31" s="312"/>
      <c r="CI31" s="312"/>
      <c r="CJ31" s="312"/>
      <c r="CK31" s="312"/>
      <c r="CL31" s="312"/>
      <c r="CM31" s="312"/>
      <c r="CN31" s="312"/>
      <c r="CO31" s="313"/>
      <c r="CP31" s="78"/>
    </row>
    <row r="32" spans="1:94" ht="12.75">
      <c r="A32" s="302" t="s">
        <v>171</v>
      </c>
      <c r="B32" s="303"/>
      <c r="C32" s="303"/>
      <c r="D32" s="303"/>
      <c r="E32" s="303"/>
      <c r="F32" s="303"/>
      <c r="G32" s="303"/>
      <c r="H32" s="303"/>
      <c r="I32" s="303"/>
      <c r="J32" s="305" t="s">
        <v>172</v>
      </c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7"/>
      <c r="BJ32" s="311">
        <v>0</v>
      </c>
      <c r="BK32" s="312"/>
      <c r="BL32" s="312"/>
      <c r="BM32" s="312"/>
      <c r="BN32" s="312"/>
      <c r="BO32" s="312"/>
      <c r="BP32" s="312"/>
      <c r="BQ32" s="312"/>
      <c r="BR32" s="312"/>
      <c r="BS32" s="312"/>
      <c r="BT32" s="313"/>
      <c r="BU32" s="309"/>
      <c r="BV32" s="309"/>
      <c r="BW32" s="309"/>
      <c r="BX32" s="309"/>
      <c r="BY32" s="309"/>
      <c r="BZ32" s="309"/>
      <c r="CA32" s="309"/>
      <c r="CB32" s="309"/>
      <c r="CC32" s="309"/>
      <c r="CD32" s="310"/>
      <c r="CE32" s="311">
        <f t="shared" si="0"/>
        <v>0</v>
      </c>
      <c r="CF32" s="312"/>
      <c r="CG32" s="312"/>
      <c r="CH32" s="312"/>
      <c r="CI32" s="312"/>
      <c r="CJ32" s="312"/>
      <c r="CK32" s="312"/>
      <c r="CL32" s="312"/>
      <c r="CM32" s="312"/>
      <c r="CN32" s="312"/>
      <c r="CO32" s="313"/>
      <c r="CP32" s="78"/>
    </row>
    <row r="33" spans="1:94" ht="12.75">
      <c r="A33" s="302" t="s">
        <v>173</v>
      </c>
      <c r="B33" s="303"/>
      <c r="C33" s="303"/>
      <c r="D33" s="303"/>
      <c r="E33" s="303"/>
      <c r="F33" s="303"/>
      <c r="G33" s="303"/>
      <c r="H33" s="303"/>
      <c r="I33" s="303"/>
      <c r="J33" s="305" t="s">
        <v>174</v>
      </c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7"/>
      <c r="BJ33" s="311">
        <v>0</v>
      </c>
      <c r="BK33" s="312"/>
      <c r="BL33" s="312"/>
      <c r="BM33" s="312"/>
      <c r="BN33" s="312"/>
      <c r="BO33" s="312"/>
      <c r="BP33" s="312"/>
      <c r="BQ33" s="312"/>
      <c r="BR33" s="312"/>
      <c r="BS33" s="312"/>
      <c r="BT33" s="313"/>
      <c r="BU33" s="309"/>
      <c r="BV33" s="309"/>
      <c r="BW33" s="309"/>
      <c r="BX33" s="309"/>
      <c r="BY33" s="309"/>
      <c r="BZ33" s="309"/>
      <c r="CA33" s="309"/>
      <c r="CB33" s="309"/>
      <c r="CC33" s="309"/>
      <c r="CD33" s="310"/>
      <c r="CE33" s="311">
        <f t="shared" si="0"/>
        <v>0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3"/>
      <c r="CP33" s="78"/>
    </row>
    <row r="34" spans="1:94" ht="13.5" thickBot="1">
      <c r="A34" s="282" t="s">
        <v>175</v>
      </c>
      <c r="B34" s="283"/>
      <c r="C34" s="283"/>
      <c r="D34" s="283"/>
      <c r="E34" s="283"/>
      <c r="F34" s="283"/>
      <c r="G34" s="283"/>
      <c r="H34" s="283"/>
      <c r="I34" s="283"/>
      <c r="J34" s="314" t="s">
        <v>176</v>
      </c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6"/>
      <c r="BJ34" s="317">
        <v>0</v>
      </c>
      <c r="BK34" s="318"/>
      <c r="BL34" s="318"/>
      <c r="BM34" s="318"/>
      <c r="BN34" s="318"/>
      <c r="BO34" s="318"/>
      <c r="BP34" s="318"/>
      <c r="BQ34" s="318"/>
      <c r="BR34" s="318"/>
      <c r="BS34" s="318"/>
      <c r="BT34" s="319"/>
      <c r="BU34" s="289"/>
      <c r="BV34" s="289"/>
      <c r="BW34" s="289"/>
      <c r="BX34" s="289"/>
      <c r="BY34" s="289"/>
      <c r="BZ34" s="289"/>
      <c r="CA34" s="289"/>
      <c r="CB34" s="289"/>
      <c r="CC34" s="289"/>
      <c r="CD34" s="290"/>
      <c r="CE34" s="317">
        <v>0</v>
      </c>
      <c r="CF34" s="318"/>
      <c r="CG34" s="318"/>
      <c r="CH34" s="318"/>
      <c r="CI34" s="318"/>
      <c r="CJ34" s="318"/>
      <c r="CK34" s="318"/>
      <c r="CL34" s="318"/>
      <c r="CM34" s="318"/>
      <c r="CN34" s="318"/>
      <c r="CO34" s="319"/>
      <c r="CP34" s="78"/>
    </row>
    <row r="35" spans="1:94" ht="12.75">
      <c r="A35" s="291"/>
      <c r="B35" s="292"/>
      <c r="C35" s="292"/>
      <c r="D35" s="292"/>
      <c r="E35" s="292"/>
      <c r="F35" s="292"/>
      <c r="G35" s="292"/>
      <c r="H35" s="292"/>
      <c r="I35" s="293"/>
      <c r="J35" s="294" t="s">
        <v>177</v>
      </c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6"/>
      <c r="BJ35" s="297">
        <f>BJ11+BJ27</f>
        <v>4.694</v>
      </c>
      <c r="BK35" s="298"/>
      <c r="BL35" s="298"/>
      <c r="BM35" s="298"/>
      <c r="BN35" s="298"/>
      <c r="BO35" s="298"/>
      <c r="BP35" s="298"/>
      <c r="BQ35" s="298"/>
      <c r="BR35" s="298"/>
      <c r="BS35" s="298"/>
      <c r="BT35" s="299"/>
      <c r="BU35" s="300"/>
      <c r="BV35" s="300"/>
      <c r="BW35" s="300"/>
      <c r="BX35" s="300"/>
      <c r="BY35" s="300"/>
      <c r="BZ35" s="300"/>
      <c r="CA35" s="300"/>
      <c r="CB35" s="300"/>
      <c r="CC35" s="300"/>
      <c r="CD35" s="301"/>
      <c r="CE35" s="297">
        <f>CE11+CE27</f>
        <v>4.694</v>
      </c>
      <c r="CF35" s="298"/>
      <c r="CG35" s="298"/>
      <c r="CH35" s="298"/>
      <c r="CI35" s="298"/>
      <c r="CJ35" s="298"/>
      <c r="CK35" s="298"/>
      <c r="CL35" s="298"/>
      <c r="CM35" s="298"/>
      <c r="CN35" s="298"/>
      <c r="CO35" s="299"/>
      <c r="CP35" s="78"/>
    </row>
    <row r="36" spans="1:94" ht="12.75">
      <c r="A36" s="302"/>
      <c r="B36" s="303"/>
      <c r="C36" s="303"/>
      <c r="D36" s="303"/>
      <c r="E36" s="303"/>
      <c r="F36" s="303"/>
      <c r="G36" s="303"/>
      <c r="H36" s="303"/>
      <c r="I36" s="304"/>
      <c r="J36" s="305" t="s">
        <v>178</v>
      </c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7"/>
      <c r="BJ36" s="308"/>
      <c r="BK36" s="309"/>
      <c r="BL36" s="309"/>
      <c r="BM36" s="309"/>
      <c r="BN36" s="309"/>
      <c r="BO36" s="309"/>
      <c r="BP36" s="309"/>
      <c r="BQ36" s="309"/>
      <c r="BR36" s="309"/>
      <c r="BS36" s="309"/>
      <c r="BT36" s="310"/>
      <c r="BU36" s="309"/>
      <c r="BV36" s="309"/>
      <c r="BW36" s="309"/>
      <c r="BX36" s="309"/>
      <c r="BY36" s="309"/>
      <c r="BZ36" s="309"/>
      <c r="CA36" s="309"/>
      <c r="CB36" s="309"/>
      <c r="CC36" s="309"/>
      <c r="CD36" s="310"/>
      <c r="CE36" s="308"/>
      <c r="CF36" s="309"/>
      <c r="CG36" s="309"/>
      <c r="CH36" s="309"/>
      <c r="CI36" s="309"/>
      <c r="CJ36" s="309"/>
      <c r="CK36" s="309"/>
      <c r="CL36" s="309"/>
      <c r="CM36" s="309"/>
      <c r="CN36" s="309"/>
      <c r="CO36" s="310"/>
      <c r="CP36" s="78"/>
    </row>
    <row r="37" spans="1:94" ht="14.25" customHeight="1" thickBot="1">
      <c r="A37" s="282"/>
      <c r="B37" s="283"/>
      <c r="C37" s="283"/>
      <c r="D37" s="283"/>
      <c r="E37" s="283"/>
      <c r="F37" s="283"/>
      <c r="G37" s="283"/>
      <c r="H37" s="283"/>
      <c r="I37" s="284"/>
      <c r="J37" s="285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288"/>
      <c r="BK37" s="289"/>
      <c r="BL37" s="289"/>
      <c r="BM37" s="289"/>
      <c r="BN37" s="289"/>
      <c r="BO37" s="289"/>
      <c r="BP37" s="289"/>
      <c r="BQ37" s="289"/>
      <c r="BR37" s="289"/>
      <c r="BS37" s="289"/>
      <c r="BT37" s="290"/>
      <c r="BU37" s="289"/>
      <c r="BV37" s="289"/>
      <c r="BW37" s="289"/>
      <c r="BX37" s="289"/>
      <c r="BY37" s="289"/>
      <c r="BZ37" s="289"/>
      <c r="CA37" s="289"/>
      <c r="CB37" s="289"/>
      <c r="CC37" s="289"/>
      <c r="CD37" s="290"/>
      <c r="CE37" s="288"/>
      <c r="CF37" s="289"/>
      <c r="CG37" s="289"/>
      <c r="CH37" s="289"/>
      <c r="CI37" s="289"/>
      <c r="CJ37" s="289"/>
      <c r="CK37" s="289"/>
      <c r="CL37" s="289"/>
      <c r="CM37" s="289"/>
      <c r="CN37" s="289"/>
      <c r="CO37" s="290"/>
      <c r="CP37" s="78"/>
    </row>
    <row r="38" spans="6:95" s="80" customFormat="1" ht="24.75" customHeight="1">
      <c r="F38" s="81"/>
      <c r="G38" s="81" t="s">
        <v>179</v>
      </c>
      <c r="H38" s="80" t="s">
        <v>180</v>
      </c>
      <c r="CP38" s="82"/>
      <c r="CQ38" s="82"/>
    </row>
    <row r="39" spans="7:95" s="80" customFormat="1" ht="18.75" customHeight="1">
      <c r="G39" s="81" t="s">
        <v>134</v>
      </c>
      <c r="H39" s="80" t="s">
        <v>181</v>
      </c>
      <c r="K39" s="83" t="s">
        <v>328</v>
      </c>
      <c r="L39" s="83"/>
      <c r="M39" s="83"/>
      <c r="O39" s="83"/>
      <c r="BJ39" s="83" t="s">
        <v>329</v>
      </c>
      <c r="CP39" s="82"/>
      <c r="CQ39" s="82"/>
    </row>
    <row r="40" spans="6:95" s="80" customFormat="1" ht="37.5" customHeight="1">
      <c r="F40" s="81"/>
      <c r="G40" s="81" t="s">
        <v>179</v>
      </c>
      <c r="H40" s="80" t="s">
        <v>180</v>
      </c>
      <c r="CP40" s="82"/>
      <c r="CQ40" s="82"/>
    </row>
    <row r="41" spans="11:63" ht="15">
      <c r="K41" s="83" t="s">
        <v>327</v>
      </c>
      <c r="L41" s="83"/>
      <c r="M41" s="83"/>
      <c r="N41" s="80"/>
      <c r="O41" s="83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3" t="s">
        <v>357</v>
      </c>
      <c r="BK41" s="80"/>
    </row>
  </sheetData>
  <sheetProtection/>
  <mergeCells count="149">
    <mergeCell ref="BJ10:BT10"/>
    <mergeCell ref="BU10:CD10"/>
    <mergeCell ref="CE10:CO10"/>
    <mergeCell ref="BU1:CO1"/>
    <mergeCell ref="J2:BK2"/>
    <mergeCell ref="L3:M3"/>
    <mergeCell ref="BQ3:CC3"/>
    <mergeCell ref="CE3:CF3"/>
    <mergeCell ref="BK4:CL4"/>
    <mergeCell ref="A12:I12"/>
    <mergeCell ref="J12:BI12"/>
    <mergeCell ref="BJ12:BT12"/>
    <mergeCell ref="BU12:CD12"/>
    <mergeCell ref="CE12:CO12"/>
    <mergeCell ref="BK5:CL5"/>
    <mergeCell ref="BK6:CL6"/>
    <mergeCell ref="BK7:CG7"/>
    <mergeCell ref="A10:I10"/>
    <mergeCell ref="J10:BI10"/>
    <mergeCell ref="A14:I14"/>
    <mergeCell ref="J14:BI14"/>
    <mergeCell ref="BJ14:BT14"/>
    <mergeCell ref="BU14:CD14"/>
    <mergeCell ref="CE14:CO14"/>
    <mergeCell ref="A11:I11"/>
    <mergeCell ref="J11:BI11"/>
    <mergeCell ref="BJ11:BT11"/>
    <mergeCell ref="BU11:CD11"/>
    <mergeCell ref="CE11:CO11"/>
    <mergeCell ref="A16:I16"/>
    <mergeCell ref="J16:BI16"/>
    <mergeCell ref="BJ16:BT16"/>
    <mergeCell ref="BU16:CD16"/>
    <mergeCell ref="CE16:CO16"/>
    <mergeCell ref="A13:I13"/>
    <mergeCell ref="J13:BI13"/>
    <mergeCell ref="BJ13:BT13"/>
    <mergeCell ref="BU13:CD13"/>
    <mergeCell ref="CE13:CO13"/>
    <mergeCell ref="A18:I18"/>
    <mergeCell ref="J18:BI18"/>
    <mergeCell ref="BJ18:BT18"/>
    <mergeCell ref="BU18:CD18"/>
    <mergeCell ref="CE18:CO18"/>
    <mergeCell ref="A15:I15"/>
    <mergeCell ref="J15:BI15"/>
    <mergeCell ref="BJ15:BT15"/>
    <mergeCell ref="BU15:CD15"/>
    <mergeCell ref="CE15:CO15"/>
    <mergeCell ref="A20:I20"/>
    <mergeCell ref="J20:BI20"/>
    <mergeCell ref="BJ20:BT20"/>
    <mergeCell ref="BU20:CD20"/>
    <mergeCell ref="CE20:CO20"/>
    <mergeCell ref="A17:I17"/>
    <mergeCell ref="J17:BI17"/>
    <mergeCell ref="BJ17:BT17"/>
    <mergeCell ref="BU17:CD17"/>
    <mergeCell ref="CE17:CO17"/>
    <mergeCell ref="A22:I22"/>
    <mergeCell ref="J22:BI22"/>
    <mergeCell ref="BJ22:BT22"/>
    <mergeCell ref="BU22:CD22"/>
    <mergeCell ref="CE22:CO22"/>
    <mergeCell ref="A19:I19"/>
    <mergeCell ref="J19:BI19"/>
    <mergeCell ref="BJ19:BT19"/>
    <mergeCell ref="BU19:CD19"/>
    <mergeCell ref="CE19:CO19"/>
    <mergeCell ref="A24:I24"/>
    <mergeCell ref="J24:BI24"/>
    <mergeCell ref="BJ24:BT24"/>
    <mergeCell ref="BU24:CD24"/>
    <mergeCell ref="CE24:CO24"/>
    <mergeCell ref="A21:I21"/>
    <mergeCell ref="J21:BI21"/>
    <mergeCell ref="BJ21:BT21"/>
    <mergeCell ref="BU21:CD21"/>
    <mergeCell ref="CE21:CO21"/>
    <mergeCell ref="A26:I26"/>
    <mergeCell ref="J26:BI26"/>
    <mergeCell ref="BJ26:BT26"/>
    <mergeCell ref="BU26:CD26"/>
    <mergeCell ref="CE26:CO26"/>
    <mergeCell ref="A23:I23"/>
    <mergeCell ref="J23:BI23"/>
    <mergeCell ref="BJ23:BT23"/>
    <mergeCell ref="BU23:CD23"/>
    <mergeCell ref="CE23:CO23"/>
    <mergeCell ref="A28:I28"/>
    <mergeCell ref="J28:BI28"/>
    <mergeCell ref="BJ28:BT28"/>
    <mergeCell ref="BU28:CD28"/>
    <mergeCell ref="CE28:CO28"/>
    <mergeCell ref="A25:I25"/>
    <mergeCell ref="J25:BI25"/>
    <mergeCell ref="BJ25:BT25"/>
    <mergeCell ref="BU25:CD25"/>
    <mergeCell ref="CE25:CO25"/>
    <mergeCell ref="A30:I30"/>
    <mergeCell ref="J30:BI30"/>
    <mergeCell ref="BJ30:BT30"/>
    <mergeCell ref="BU30:CD30"/>
    <mergeCell ref="CE30:CO30"/>
    <mergeCell ref="A27:I27"/>
    <mergeCell ref="J27:BI27"/>
    <mergeCell ref="BJ27:BT27"/>
    <mergeCell ref="BU27:CD27"/>
    <mergeCell ref="CE27:CO27"/>
    <mergeCell ref="A32:I32"/>
    <mergeCell ref="J32:BI32"/>
    <mergeCell ref="BJ32:BT32"/>
    <mergeCell ref="BU32:CD32"/>
    <mergeCell ref="CE32:CO32"/>
    <mergeCell ref="A29:I29"/>
    <mergeCell ref="J29:BI29"/>
    <mergeCell ref="BJ29:BT29"/>
    <mergeCell ref="BU29:CD29"/>
    <mergeCell ref="CE29:CO29"/>
    <mergeCell ref="A34:I34"/>
    <mergeCell ref="J34:BI34"/>
    <mergeCell ref="BJ34:BT34"/>
    <mergeCell ref="BU34:CD34"/>
    <mergeCell ref="CE34:CO34"/>
    <mergeCell ref="A31:I31"/>
    <mergeCell ref="J31:BI31"/>
    <mergeCell ref="BJ31:BT31"/>
    <mergeCell ref="BU31:CD31"/>
    <mergeCell ref="CE31:CO31"/>
    <mergeCell ref="A36:I36"/>
    <mergeCell ref="J36:BI36"/>
    <mergeCell ref="BJ36:BT36"/>
    <mergeCell ref="BU36:CD36"/>
    <mergeCell ref="CE36:CO36"/>
    <mergeCell ref="A33:I33"/>
    <mergeCell ref="J33:BI33"/>
    <mergeCell ref="BJ33:BT33"/>
    <mergeCell ref="BU33:CD33"/>
    <mergeCell ref="CE33:CO33"/>
    <mergeCell ref="A37:I37"/>
    <mergeCell ref="J37:BI37"/>
    <mergeCell ref="BJ37:BT37"/>
    <mergeCell ref="BU37:CD37"/>
    <mergeCell ref="CE37:CO37"/>
    <mergeCell ref="A35:I35"/>
    <mergeCell ref="J35:BI35"/>
    <mergeCell ref="BJ35:BT35"/>
    <mergeCell ref="BU35:CD35"/>
    <mergeCell ref="CE35:CO3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0" t="s">
        <v>351</v>
      </c>
      <c r="C1" s="140"/>
      <c r="D1" s="147"/>
      <c r="E1" s="147"/>
      <c r="F1" s="147"/>
    </row>
    <row r="2" spans="2:6" ht="12.75">
      <c r="B2" s="140" t="s">
        <v>352</v>
      </c>
      <c r="C2" s="140"/>
      <c r="D2" s="147"/>
      <c r="E2" s="147"/>
      <c r="F2" s="147"/>
    </row>
    <row r="3" spans="2:6" ht="12.75">
      <c r="B3" s="141"/>
      <c r="C3" s="141"/>
      <c r="D3" s="148"/>
      <c r="E3" s="148"/>
      <c r="F3" s="148"/>
    </row>
    <row r="4" spans="2:6" ht="51">
      <c r="B4" s="141" t="s">
        <v>279</v>
      </c>
      <c r="C4" s="141"/>
      <c r="D4" s="148"/>
      <c r="E4" s="148"/>
      <c r="F4" s="148"/>
    </row>
    <row r="5" spans="2:6" ht="12.75">
      <c r="B5" s="141"/>
      <c r="C5" s="141"/>
      <c r="D5" s="148"/>
      <c r="E5" s="148"/>
      <c r="F5" s="148"/>
    </row>
    <row r="6" spans="2:6" ht="25.5">
      <c r="B6" s="140" t="s">
        <v>280</v>
      </c>
      <c r="C6" s="140"/>
      <c r="D6" s="147"/>
      <c r="E6" s="147" t="s">
        <v>281</v>
      </c>
      <c r="F6" s="147" t="s">
        <v>282</v>
      </c>
    </row>
    <row r="7" spans="2:6" ht="13.5" thickBot="1">
      <c r="B7" s="141"/>
      <c r="C7" s="141"/>
      <c r="D7" s="148"/>
      <c r="E7" s="148"/>
      <c r="F7" s="148"/>
    </row>
    <row r="8" spans="2:6" ht="51">
      <c r="B8" s="142" t="s">
        <v>283</v>
      </c>
      <c r="C8" s="143"/>
      <c r="D8" s="149"/>
      <c r="E8" s="149">
        <v>38</v>
      </c>
      <c r="F8" s="150"/>
    </row>
    <row r="9" spans="2:6" ht="25.5">
      <c r="B9" s="144"/>
      <c r="C9" s="141"/>
      <c r="D9" s="148"/>
      <c r="E9" s="151" t="s">
        <v>284</v>
      </c>
      <c r="F9" s="152" t="s">
        <v>298</v>
      </c>
    </row>
    <row r="10" spans="2:6" ht="25.5">
      <c r="B10" s="144"/>
      <c r="C10" s="141"/>
      <c r="D10" s="148"/>
      <c r="E10" s="151" t="s">
        <v>285</v>
      </c>
      <c r="F10" s="152"/>
    </row>
    <row r="11" spans="2:6" ht="38.25">
      <c r="B11" s="144"/>
      <c r="C11" s="141"/>
      <c r="D11" s="148"/>
      <c r="E11" s="151" t="s">
        <v>286</v>
      </c>
      <c r="F11" s="152"/>
    </row>
    <row r="12" spans="2:6" ht="38.25">
      <c r="B12" s="144"/>
      <c r="C12" s="141"/>
      <c r="D12" s="148"/>
      <c r="E12" s="151" t="s">
        <v>287</v>
      </c>
      <c r="F12" s="152"/>
    </row>
    <row r="13" spans="2:6" ht="25.5">
      <c r="B13" s="144"/>
      <c r="C13" s="141"/>
      <c r="D13" s="148"/>
      <c r="E13" s="151" t="s">
        <v>288</v>
      </c>
      <c r="F13" s="152"/>
    </row>
    <row r="14" spans="2:6" ht="25.5">
      <c r="B14" s="144"/>
      <c r="C14" s="141"/>
      <c r="D14" s="148"/>
      <c r="E14" s="151" t="s">
        <v>289</v>
      </c>
      <c r="F14" s="152"/>
    </row>
    <row r="15" spans="2:6" ht="38.25">
      <c r="B15" s="144"/>
      <c r="C15" s="141"/>
      <c r="D15" s="148"/>
      <c r="E15" s="151" t="s">
        <v>290</v>
      </c>
      <c r="F15" s="152"/>
    </row>
    <row r="16" spans="2:6" ht="38.25">
      <c r="B16" s="144"/>
      <c r="C16" s="141"/>
      <c r="D16" s="148"/>
      <c r="E16" s="151" t="s">
        <v>291</v>
      </c>
      <c r="F16" s="152"/>
    </row>
    <row r="17" spans="2:6" ht="38.25">
      <c r="B17" s="144"/>
      <c r="C17" s="141"/>
      <c r="D17" s="148"/>
      <c r="E17" s="151" t="s">
        <v>292</v>
      </c>
      <c r="F17" s="152"/>
    </row>
    <row r="18" spans="2:6" ht="38.25">
      <c r="B18" s="144"/>
      <c r="C18" s="141"/>
      <c r="D18" s="148"/>
      <c r="E18" s="151" t="s">
        <v>293</v>
      </c>
      <c r="F18" s="152"/>
    </row>
    <row r="19" spans="2:6" ht="25.5">
      <c r="B19" s="144"/>
      <c r="C19" s="141"/>
      <c r="D19" s="148"/>
      <c r="E19" s="151" t="s">
        <v>294</v>
      </c>
      <c r="F19" s="152"/>
    </row>
    <row r="20" spans="2:6" ht="38.25">
      <c r="B20" s="144"/>
      <c r="C20" s="141"/>
      <c r="D20" s="148"/>
      <c r="E20" s="151" t="s">
        <v>295</v>
      </c>
      <c r="F20" s="152"/>
    </row>
    <row r="21" spans="2:6" ht="38.25">
      <c r="B21" s="144"/>
      <c r="C21" s="141"/>
      <c r="D21" s="148"/>
      <c r="E21" s="151" t="s">
        <v>296</v>
      </c>
      <c r="F21" s="152"/>
    </row>
    <row r="22" spans="2:6" ht="26.25" thickBot="1">
      <c r="B22" s="145"/>
      <c r="C22" s="146"/>
      <c r="D22" s="153"/>
      <c r="E22" s="154" t="s">
        <v>297</v>
      </c>
      <c r="F22" s="155"/>
    </row>
    <row r="23" spans="2:6" ht="12.75">
      <c r="B23" s="141"/>
      <c r="C23" s="141"/>
      <c r="D23" s="148"/>
      <c r="E23" s="148"/>
      <c r="F23" s="148"/>
    </row>
    <row r="24" spans="2:6" ht="12.75">
      <c r="B24" s="141"/>
      <c r="C24" s="141"/>
      <c r="D24" s="148"/>
      <c r="E24" s="148"/>
      <c r="F24" s="148"/>
    </row>
  </sheetData>
  <sheetProtection/>
  <hyperlinks>
    <hyperlink ref="E9" location="'прил.2.2 Краткое описание'!Q16" display="'прил.2.2 Краткое описание'!Q16"/>
    <hyperlink ref="E10" location="'прил.2.2 Краткое описание'!S16" display="'прил.2.2 Краткое описание'!S16"/>
    <hyperlink ref="E11" location="'прил.2.2 Краткое описание'!Q19:Q20" display="'прил.2.2 Краткое описание'!Q19:Q20"/>
    <hyperlink ref="E12" location="'прил.2.2 Краткое описание'!S19:S20" display="'прил.2.2 Краткое описание'!S19:S20"/>
    <hyperlink ref="E13" location="'прил.2.2 Краткое описание'!Q22" display="'прил.2.2 Краткое описание'!Q22"/>
    <hyperlink ref="E14" location="'прил.2.2 Краткое описание'!S22" display="'прил.2.2 Краткое описание'!S22"/>
    <hyperlink ref="E15" location="'прил.2.2 Краткое описание'!Q37:Q39" display="'прил.2.2 Краткое описание'!Q37:Q39"/>
    <hyperlink ref="E16" location="'прил.2.2 Краткое описание'!Q44:Q52" display="'прил.2.2 Краткое описание'!Q44:Q52"/>
    <hyperlink ref="E17" location="'прил.2.2 Краткое описание'!Q54:Q61" display="'прил.2.2 Краткое описание'!Q54:Q61"/>
    <hyperlink ref="E18" location="'прил.2.2 Краткое описание'!Q63:Q64" display="'прил.2.2 Краткое описание'!Q63:Q64"/>
    <hyperlink ref="E19" location="'прил.2.2 Краткое описание'!Q66" display="'прил.2.2 Краткое описание'!Q66"/>
    <hyperlink ref="E20" location="'прил.2.2 Краткое описание'!Q70:Q72" display="'прил.2.2 Краткое описание'!Q70:Q72"/>
    <hyperlink ref="E21" location="'прил.2.2 Краткое описание'!Q74:Q76" display="'прил.2.2 Краткое описание'!Q74:Q76"/>
    <hyperlink ref="E22" location="'прил.2.2 Краткое описание'!Q79" display="'прил.2.2 Краткое описание'!Q7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Лилия Ермоленко</cp:lastModifiedBy>
  <cp:lastPrinted>2018-02-28T11:31:11Z</cp:lastPrinted>
  <dcterms:created xsi:type="dcterms:W3CDTF">2010-07-12T09:57:56Z</dcterms:created>
  <dcterms:modified xsi:type="dcterms:W3CDTF">2018-02-28T11:35:12Z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